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23250" windowHeight="13170" tabRatio="804"/>
  </bookViews>
  <sheets>
    <sheet name="BS simple" sheetId="1" r:id="rId1"/>
  </sheets>
  <definedNames>
    <definedName name="_10Excel_BuiltIn_Print_Area_21">"$#REF !.$#REF !$#REF !"</definedName>
    <definedName name="_11Excel_BuiltIn_Print_Area_22">"$#REF !.$#REF !$#REF !"</definedName>
    <definedName name="_12Excel_BuiltIn_Print_Area_23">"$#REF !.$#REF !$#REF !"</definedName>
    <definedName name="_13Excel_BuiltIn_Print_Area_24">"$#REF !.$#REF !$#REF !"</definedName>
    <definedName name="_14Excel_BuiltIn_Print_Area_25">"$#REF !.$#REF !$#REF !"</definedName>
    <definedName name="_15Excel_BuiltIn_Print_Area_26">"$#REF !.$#REF !$#REF !"</definedName>
    <definedName name="_16Excel_BuiltIn_Print_Area_27">"$#REF !.$#REF !$#REF !"</definedName>
    <definedName name="_17Excel_BuiltIn_Print_Area_28">"$#REF !.$#REF !$#REF !"</definedName>
    <definedName name="_18Excel_BuiltIn_Print_Area_29">"$#REF !.$#REF !$#REF !"</definedName>
    <definedName name="_19Excel_BuiltIn_Print_Area_30">"$#REF !.$#REF !$#REF !"</definedName>
    <definedName name="_1Excel_BuiltIn_Print_Area_12">"$#REF !.$#REF !$#REF !"</definedName>
    <definedName name="_20Excel_BuiltIn_Print_Area_31">"$#REF !.$#REF !$#REF !"</definedName>
    <definedName name="_21Excel_BuiltIn_Print_Area_32">"$#REF !.$#REF !$#REF !"</definedName>
    <definedName name="_22Excel_BuiltIn_Print_Area_33">"$#REF !.$#REF !$#REF !"</definedName>
    <definedName name="_23Excel_BuiltIn_Print_Area_34">"$#REF !.$#REF !$#REF !"</definedName>
    <definedName name="_24Excel_BuiltIn_Print_Area_35">"$#REF !.$#REF !$#REF !"</definedName>
    <definedName name="_2Excel_BuiltIn_Print_Area_13">"$#REF !.$#REF !$#REF !"</definedName>
    <definedName name="_3Excel_BuiltIn_Print_Area_14">"$#REF !.$#REF !$#REF !"</definedName>
    <definedName name="_4Excel_BuiltIn_Print_Area_15">"$#REF !.$#REF !$#REF !"</definedName>
    <definedName name="_5Excel_BuiltIn_Print_Area_16">"$#REF !.$#REF !$#REF !"</definedName>
    <definedName name="_6Excel_BuiltIn_Print_Area_17">"$#REF !.$#REF !$#REF !"</definedName>
    <definedName name="_7Excel_BuiltIn_Print_Area_18">"$#REF !.$#REF !$#REF !"</definedName>
    <definedName name="_8Excel_BuiltIn_Print_Area_19">"$#REF !.$#REF !$#REF !"</definedName>
    <definedName name="_9Excel_BuiltIn_Print_Area_20">"$#REF !.$#REF !$#REF !"</definedName>
    <definedName name="Excel_BuiltIn_Print_Area_1_1">#REF!</definedName>
    <definedName name="Excel_BuiltIn_Print_Area_10_1">#REF!</definedName>
    <definedName name="Excel_BuiltIn_Print_Area_11_1">#REF!</definedName>
    <definedName name="Excel_BuiltIn_Print_Area_13_1">"$#REF !.$#REF !$#REF !"</definedName>
    <definedName name="Excel_BuiltIn_Print_Area_2_1">#REF!</definedName>
    <definedName name="Excel_BuiltIn_Print_Area_24">"$#REF !.$#REF !$#REF !"</definedName>
    <definedName name="Excel_BuiltIn_Print_Area_25">"$#REF !.$#REF !$#REF !"</definedName>
    <definedName name="Excel_BuiltIn_Print_Area_26">"$#REF !.$#REF !$#REF !"</definedName>
    <definedName name="Excel_BuiltIn_Print_Area_27">"$#REF !.$#REF !$#REF !"</definedName>
    <definedName name="Excel_BuiltIn_Print_Area_28">"$#REF !.$#REF !$#REF !"</definedName>
    <definedName name="Excel_BuiltIn_Print_Area_29">"$#REF !.$#REF !$#REF !"</definedName>
    <definedName name="Excel_BuiltIn_Print_Area_3_1">#REF!</definedName>
    <definedName name="Excel_BuiltIn_Print_Area_30">"$#REF !.$#REF !$#REF !"</definedName>
    <definedName name="Excel_BuiltIn_Print_Area_31">"$#REF !.$#REF !$#REF !"</definedName>
    <definedName name="Excel_BuiltIn_Print_Area_32">"$#REF !.$#REF !$#REF !"</definedName>
    <definedName name="Excel_BuiltIn_Print_Area_33">"$#REF !.$#REF !$#REF !"</definedName>
    <definedName name="Excel_BuiltIn_Print_Area_34">"$#REF !.$#REF !$#REF !"</definedName>
    <definedName name="Excel_BuiltIn_Print_Area_35">"$#REF !.$#REF !$#REF !"</definedName>
    <definedName name="Excel_BuiltIn_Print_Area_36_1">'BS simple'!$A$1:$Q$93</definedName>
    <definedName name="Excel_BuiltIn_Print_Area_4_1">#REF!</definedName>
    <definedName name="Excel_BuiltIn_Print_Area_5_1">#REF!</definedName>
    <definedName name="Excel_BuiltIn_Print_Area_6_1">#REF!</definedName>
    <definedName name="Excel_BuiltIn_Print_Area_7_1">#REF!</definedName>
    <definedName name="Excel_BuiltIn_Print_Area_8_1">#REF!</definedName>
    <definedName name="Excel_BuiltIn_Print_Area_9_1">#REF!</definedName>
    <definedName name="_xlnm.Print_Area" localSheetId="0">'BS simple'!$A$1:$Q$94</definedName>
  </definedNames>
  <calcPr calcId="14562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7" i="1" l="1"/>
  <c r="L51" i="1"/>
  <c r="L36" i="1"/>
  <c r="D78" i="1"/>
  <c r="F78" i="1"/>
  <c r="L28" i="1"/>
  <c r="O43" i="1"/>
  <c r="P34" i="1"/>
  <c r="D5" i="1"/>
  <c r="A83" i="1"/>
  <c r="H82" i="1"/>
  <c r="P73" i="1"/>
  <c r="P72" i="1"/>
  <c r="P71" i="1"/>
  <c r="P70" i="1"/>
  <c r="P69" i="1"/>
  <c r="K69" i="1"/>
  <c r="P38" i="1"/>
  <c r="N30" i="1"/>
  <c r="N28" i="1"/>
  <c r="L35" i="1"/>
  <c r="P35" i="1"/>
  <c r="G24" i="1"/>
  <c r="G23" i="1"/>
  <c r="P75" i="1"/>
  <c r="P28" i="1"/>
  <c r="L32" i="1"/>
  <c r="P32" i="1"/>
  <c r="L33" i="1"/>
  <c r="P33" i="1"/>
  <c r="I72" i="1"/>
  <c r="I70" i="1"/>
  <c r="G25" i="1"/>
  <c r="P36" i="1"/>
  <c r="L30" i="1"/>
  <c r="L29" i="1"/>
  <c r="P29" i="1"/>
  <c r="A43" i="1"/>
  <c r="J43" i="1"/>
  <c r="P43" i="1"/>
  <c r="P30" i="1"/>
  <c r="L31" i="1"/>
  <c r="P31" i="1"/>
  <c r="J47" i="1"/>
  <c r="J60" i="1"/>
  <c r="P60" i="1"/>
  <c r="P47" i="1"/>
  <c r="L96" i="1"/>
  <c r="M96" i="1"/>
  <c r="N96" i="1"/>
  <c r="O96" i="1"/>
  <c r="P96" i="1"/>
  <c r="L97" i="1"/>
  <c r="M97" i="1"/>
  <c r="N97" i="1"/>
  <c r="O97" i="1"/>
  <c r="P97" i="1"/>
  <c r="Q97" i="1"/>
  <c r="K96" i="1"/>
  <c r="K97" i="1"/>
  <c r="H11" i="1"/>
  <c r="C99" i="1"/>
  <c r="I107" i="1"/>
  <c r="J109" i="1"/>
  <c r="B107" i="1"/>
  <c r="F110" i="1"/>
  <c r="F109" i="1"/>
  <c r="R11" i="1"/>
  <c r="B108" i="1"/>
  <c r="I109" i="1"/>
  <c r="I110" i="1"/>
  <c r="B109" i="1"/>
  <c r="B110" i="1"/>
  <c r="I11" i="1"/>
  <c r="A11" i="1"/>
  <c r="F100" i="1"/>
  <c r="C100" i="1"/>
  <c r="D102" i="1"/>
  <c r="D103" i="1"/>
  <c r="F102" i="1"/>
  <c r="F103" i="1"/>
  <c r="W5" i="1"/>
  <c r="B15" i="1"/>
  <c r="C15" i="1"/>
  <c r="B96" i="1"/>
  <c r="C96" i="1"/>
  <c r="D96" i="1"/>
  <c r="E96" i="1"/>
  <c r="F96" i="1"/>
  <c r="G96" i="1"/>
  <c r="H96" i="1"/>
  <c r="I96" i="1"/>
  <c r="J96" i="1"/>
  <c r="B97" i="1"/>
  <c r="C97" i="1"/>
  <c r="D97" i="1"/>
  <c r="E97" i="1"/>
  <c r="F97" i="1"/>
  <c r="G97" i="1"/>
  <c r="H97" i="1"/>
  <c r="I97" i="1"/>
  <c r="J97" i="1"/>
  <c r="G3" i="1"/>
  <c r="N37" i="1"/>
  <c r="P37" i="1"/>
  <c r="P39" i="1"/>
  <c r="J56" i="1"/>
  <c r="M56" i="1"/>
  <c r="P91" i="1"/>
  <c r="P90" i="1"/>
  <c r="S15" i="1"/>
  <c r="V9" i="1"/>
  <c r="W20" i="1"/>
  <c r="G80" i="1"/>
  <c r="S27" i="1"/>
  <c r="B13" i="1"/>
  <c r="B14" i="1"/>
  <c r="C13" i="1"/>
  <c r="C14" i="1"/>
  <c r="D15" i="1"/>
  <c r="E80" i="1"/>
  <c r="J49" i="1"/>
  <c r="M49" i="1"/>
  <c r="J53" i="1"/>
  <c r="M53" i="1"/>
  <c r="J58" i="1"/>
  <c r="J54" i="1"/>
  <c r="M54" i="1"/>
  <c r="J46" i="1"/>
  <c r="J55" i="1"/>
  <c r="M55" i="1"/>
  <c r="J52" i="1"/>
  <c r="M52" i="1"/>
  <c r="J50" i="1"/>
  <c r="M50" i="1"/>
  <c r="J48" i="1"/>
  <c r="J57" i="1"/>
  <c r="M57" i="1"/>
  <c r="J51" i="1"/>
  <c r="M51" i="1"/>
  <c r="J44" i="1"/>
  <c r="A79" i="1"/>
  <c r="H85" i="1"/>
  <c r="A80" i="1"/>
  <c r="H79" i="1"/>
  <c r="F105" i="1"/>
  <c r="F81" i="1"/>
  <c r="F84" i="1"/>
  <c r="F87" i="1"/>
  <c r="D105" i="1"/>
  <c r="D81" i="1"/>
  <c r="D84" i="1"/>
  <c r="D87" i="1"/>
  <c r="E15" i="1"/>
  <c r="D13" i="1"/>
  <c r="D14" i="1"/>
  <c r="M44" i="1"/>
  <c r="P44" i="1"/>
  <c r="J45" i="1"/>
  <c r="J59" i="1"/>
  <c r="P59" i="1"/>
  <c r="P58" i="1"/>
  <c r="P46" i="1"/>
  <c r="M46" i="1"/>
  <c r="M48" i="1"/>
  <c r="P48" i="1"/>
  <c r="E13" i="1"/>
  <c r="E14" i="1"/>
  <c r="F15" i="1"/>
  <c r="P45" i="1"/>
  <c r="P61" i="1"/>
  <c r="P62" i="1"/>
  <c r="M45" i="1"/>
  <c r="M61" i="1"/>
  <c r="G15" i="1"/>
  <c r="F13" i="1"/>
  <c r="F14" i="1"/>
  <c r="P83" i="1"/>
  <c r="F64" i="1"/>
  <c r="P64" i="1"/>
  <c r="P66" i="1"/>
  <c r="P78" i="1"/>
  <c r="P80" i="1"/>
  <c r="G13" i="1"/>
  <c r="G14" i="1"/>
  <c r="H15" i="1"/>
  <c r="I15" i="1"/>
  <c r="H13" i="1"/>
  <c r="H14" i="1"/>
  <c r="I13" i="1"/>
  <c r="I14" i="1"/>
  <c r="J15" i="1"/>
  <c r="K15" i="1"/>
  <c r="J13" i="1"/>
  <c r="J14" i="1"/>
  <c r="K13" i="1"/>
  <c r="K14" i="1"/>
  <c r="L15" i="1"/>
  <c r="M15" i="1"/>
  <c r="L13" i="1"/>
  <c r="L14" i="1"/>
  <c r="M13" i="1"/>
  <c r="M14" i="1"/>
  <c r="N15" i="1"/>
  <c r="O15" i="1"/>
  <c r="N13" i="1"/>
  <c r="N14" i="1"/>
  <c r="O13" i="1"/>
  <c r="O14" i="1"/>
  <c r="P15" i="1"/>
  <c r="B19" i="1"/>
  <c r="B26" i="1"/>
  <c r="P13" i="1"/>
  <c r="P14" i="1"/>
  <c r="B18" i="1"/>
  <c r="C19" i="1"/>
  <c r="C26" i="1"/>
  <c r="D19" i="1"/>
  <c r="D26" i="1"/>
  <c r="C18" i="1"/>
  <c r="D18" i="1"/>
  <c r="E19" i="1"/>
  <c r="E26" i="1"/>
  <c r="F19" i="1"/>
  <c r="F26" i="1"/>
  <c r="E18" i="1"/>
  <c r="F18" i="1"/>
  <c r="G19" i="1"/>
  <c r="G26" i="1"/>
  <c r="H19" i="1"/>
  <c r="H26" i="1"/>
  <c r="G18" i="1"/>
  <c r="H18" i="1"/>
  <c r="I19" i="1"/>
  <c r="I26" i="1"/>
  <c r="J19" i="1"/>
  <c r="J26" i="1"/>
  <c r="I18" i="1"/>
  <c r="J18" i="1"/>
  <c r="K19" i="1"/>
  <c r="K26" i="1"/>
  <c r="L19" i="1"/>
  <c r="L26" i="1"/>
  <c r="K18" i="1"/>
  <c r="L18" i="1"/>
  <c r="M19" i="1"/>
  <c r="M26" i="1"/>
  <c r="N19" i="1"/>
  <c r="N26" i="1"/>
  <c r="M18" i="1"/>
  <c r="O19" i="1"/>
  <c r="O26" i="1"/>
  <c r="N18" i="1"/>
  <c r="P19" i="1"/>
  <c r="Q19" i="1"/>
  <c r="Q26" i="1"/>
  <c r="Q18" i="1"/>
  <c r="P26" i="1"/>
  <c r="P18" i="1"/>
  <c r="O18" i="1"/>
  <c r="Q22" i="1"/>
</calcChain>
</file>

<file path=xl/comments1.xml><?xml version="1.0" encoding="utf-8"?>
<comments xmlns="http://schemas.openxmlformats.org/spreadsheetml/2006/main">
  <authors>
    <author>sandrine GRARD</author>
    <author/>
    <author>Sandrine</author>
    <author>Claudia</author>
  </authors>
  <commentList>
    <comment ref="X3" authorId="0">
      <text>
        <r>
          <rPr>
            <b/>
            <sz val="9"/>
            <color indexed="81"/>
            <rFont val="Tahoma"/>
            <charset val="1"/>
          </rPr>
          <t>Onglet rouge :</t>
        </r>
        <r>
          <rPr>
            <sz val="9"/>
            <color indexed="81"/>
            <rFont val="Tahoma"/>
            <charset val="1"/>
          </rPr>
          <t xml:space="preserve">
</t>
        </r>
      </text>
    </comment>
    <comment ref="F4" authorId="1">
      <text>
        <r>
          <rPr>
            <b/>
            <sz val="10"/>
            <rFont val="Arial"/>
            <family val="2"/>
          </rPr>
          <t xml:space="preserve">SPAMAF :
</t>
        </r>
        <r>
          <rPr>
            <sz val="10"/>
            <rFont val="Arial"/>
            <family val="2"/>
          </rPr>
          <t>Choix dans le menu déroulant</t>
        </r>
        <r>
          <rPr>
            <b/>
            <sz val="10"/>
            <color indexed="10"/>
            <rFont val="Arial"/>
            <family val="2"/>
          </rPr>
          <t xml:space="preserve">
</t>
        </r>
      </text>
    </comment>
    <comment ref="S8" authorId="1">
      <text>
        <r>
          <rPr>
            <b/>
            <sz val="10"/>
            <rFont val="Arial"/>
            <family val="2"/>
          </rPr>
          <t xml:space="preserve">SPAMAF : 
</t>
        </r>
        <r>
          <rPr>
            <sz val="10"/>
            <rFont val="Arial"/>
            <family val="2"/>
          </rPr>
          <t>Cocher une seule des 3 cases au choix</t>
        </r>
      </text>
    </comment>
    <comment ref="A9" authorId="1">
      <text>
        <r>
          <rPr>
            <b/>
            <sz val="9"/>
            <color indexed="8"/>
            <rFont val="Tahoma"/>
            <family val="2"/>
          </rPr>
          <t xml:space="preserve">SPAMAF :
</t>
        </r>
        <r>
          <rPr>
            <sz val="9"/>
            <color indexed="8"/>
            <rFont val="Tahoma"/>
            <family val="2"/>
          </rPr>
          <t>N° URSSAF ou Pajemploi</t>
        </r>
      </text>
    </comment>
    <comment ref="S10" authorId="1">
      <text>
        <r>
          <rPr>
            <b/>
            <sz val="10"/>
            <rFont val="Arial"/>
            <family val="2"/>
          </rPr>
          <t xml:space="preserve">SPAMAF : 
</t>
        </r>
        <r>
          <rPr>
            <sz val="10"/>
            <rFont val="Arial"/>
            <family val="2"/>
          </rPr>
          <t>Cocher une seule des 3 cases au choix</t>
        </r>
      </text>
    </comment>
    <comment ref="A11" authorId="2">
      <text>
        <r>
          <rPr>
            <b/>
            <sz val="9"/>
            <color indexed="81"/>
            <rFont val="Tahoma"/>
            <family val="2"/>
          </rPr>
          <t xml:space="preserve">SPAMAF :
Notez obligatoirement la date d'embauche </t>
        </r>
        <r>
          <rPr>
            <sz val="9"/>
            <color indexed="81"/>
            <rFont val="Tahoma"/>
            <family val="2"/>
          </rPr>
          <t xml:space="preserve">afin que le calcul du nombre de jours ouvrables puisse être effectué
</t>
        </r>
      </text>
    </comment>
    <comment ref="S12" authorId="1">
      <text>
        <r>
          <rPr>
            <b/>
            <sz val="10"/>
            <rFont val="Arial"/>
            <family val="2"/>
          </rPr>
          <t xml:space="preserve">SPAMAF : 
</t>
        </r>
        <r>
          <rPr>
            <sz val="10"/>
            <rFont val="Arial"/>
            <family val="2"/>
          </rPr>
          <t>Cocher une seule des 3 cases au choix</t>
        </r>
      </text>
    </comment>
    <comment ref="U12" authorId="2">
      <text>
        <r>
          <rPr>
            <b/>
            <sz val="9"/>
            <color indexed="81"/>
            <rFont val="Tahoma"/>
            <family val="2"/>
          </rPr>
          <t>SPAMAF :</t>
        </r>
        <r>
          <rPr>
            <sz val="9"/>
            <color indexed="81"/>
            <rFont val="Tahoma"/>
            <family val="2"/>
          </rPr>
          <t xml:space="preserve">
Notez les heures contractuelles  réelles en [P23] et les heures contractuelles à partir de la 46ème heure en [P24]
A l'impression, barrer le mot « mensualisées »
</t>
        </r>
      </text>
    </comment>
    <comment ref="A16" authorId="1">
      <text>
        <r>
          <rPr>
            <b/>
            <sz val="10"/>
            <rFont val="Arial"/>
            <family val="2"/>
          </rPr>
          <t xml:space="preserve">SPAMAF :
</t>
        </r>
        <r>
          <rPr>
            <sz val="10"/>
            <rFont val="Arial"/>
            <family val="2"/>
          </rPr>
          <t xml:space="preserve">Noter les heures contractuelles, même pour les Absences Rémunérées (fériés chômés dus et convenance perso de l'employeur)
Ne noter aucune heure pour les journées entières d'Absences Non Rémunérées.
Pour les journées partiellement Non Rémunérées, noter uniquement les heures effectives, hors absences réelles deduites
En cas de </t>
        </r>
        <r>
          <rPr>
            <b/>
            <sz val="10"/>
            <rFont val="Arial"/>
            <family val="2"/>
          </rPr>
          <t>Congé Payés acquis</t>
        </r>
        <r>
          <rPr>
            <sz val="10"/>
            <rFont val="Arial"/>
            <family val="2"/>
          </rPr>
          <t xml:space="preserve">.....
- </t>
        </r>
        <r>
          <rPr>
            <u/>
            <sz val="10"/>
            <rFont val="Arial"/>
            <family val="2"/>
          </rPr>
          <t>En mensu Année Complète</t>
        </r>
        <r>
          <rPr>
            <sz val="10"/>
            <rFont val="Arial"/>
            <family val="2"/>
          </rPr>
          <t xml:space="preserve">, noter les heures prévues au contrat
- </t>
        </r>
        <r>
          <rPr>
            <u/>
            <sz val="10"/>
            <rFont val="Arial"/>
            <family val="2"/>
          </rPr>
          <t>En mensu Année Incomplète</t>
        </r>
        <r>
          <rPr>
            <sz val="10"/>
            <rFont val="Arial"/>
            <family val="2"/>
          </rPr>
          <t>, ne noter pas d'heures</t>
        </r>
      </text>
    </comment>
    <comment ref="A17" authorId="0">
      <text>
        <r>
          <rPr>
            <b/>
            <sz val="9"/>
            <color indexed="81"/>
            <rFont val="Tahoma"/>
            <family val="2"/>
          </rPr>
          <t xml:space="preserve">SPAMAF : 
</t>
        </r>
        <r>
          <rPr>
            <b/>
            <sz val="10"/>
            <color indexed="81"/>
            <rFont val="Tahoma"/>
            <family val="2"/>
          </rPr>
          <t xml:space="preserve">Notez </t>
        </r>
        <r>
          <rPr>
            <sz val="10"/>
            <color indexed="81"/>
            <rFont val="Tahoma"/>
            <family val="2"/>
          </rPr>
          <t xml:space="preserve">en suivant les indications de la fiche technique sur les abréviations comme :
- </t>
        </r>
        <r>
          <rPr>
            <b/>
            <sz val="10"/>
            <color indexed="81"/>
            <rFont val="Tahoma"/>
            <family val="2"/>
          </rPr>
          <t>Abs</t>
        </r>
        <r>
          <rPr>
            <sz val="10"/>
            <color indexed="81"/>
            <rFont val="Tahoma"/>
            <family val="2"/>
          </rPr>
          <t xml:space="preserve"> dans les cas suivants : semaine déduite, enfant malade, arrêt maladie, accident de travaukn les absences rémunérées, les absences non rémunérées, jour formation, congés sans solde, jour fractionnement ...
- </t>
        </r>
        <r>
          <rPr>
            <b/>
            <sz val="10"/>
            <color indexed="81"/>
            <rFont val="Tahoma"/>
            <family val="2"/>
          </rPr>
          <t>Férié</t>
        </r>
        <r>
          <rPr>
            <sz val="10"/>
            <color indexed="81"/>
            <rFont val="Tahoma"/>
            <family val="2"/>
          </rPr>
          <t xml:space="preserve"> en cas de férié rémunérée ou non
- </t>
        </r>
        <r>
          <rPr>
            <b/>
            <sz val="10"/>
            <color indexed="81"/>
            <rFont val="Tahoma"/>
            <family val="2"/>
          </rPr>
          <t xml:space="preserve">CP </t>
        </r>
        <r>
          <rPr>
            <sz val="10"/>
            <color indexed="81"/>
            <rFont val="Tahoma"/>
            <family val="2"/>
          </rPr>
          <t>en cas de congés payés
...</t>
        </r>
        <r>
          <rPr>
            <sz val="9"/>
            <color indexed="81"/>
            <rFont val="Tahoma"/>
            <family val="2"/>
          </rPr>
          <t xml:space="preserve">
</t>
        </r>
        <r>
          <rPr>
            <sz val="10"/>
            <color indexed="81"/>
            <rFont val="Tahoma"/>
            <family val="2"/>
          </rPr>
          <t xml:space="preserve">
Le motif d'absence sera précisé dans les plannings (ou fiches horaires).
</t>
        </r>
      </text>
    </comment>
    <comment ref="A20" authorId="1">
      <text>
        <r>
          <rPr>
            <b/>
            <sz val="10"/>
            <rFont val="Arial"/>
            <family val="2"/>
          </rPr>
          <t xml:space="preserve">SPAMAF :
</t>
        </r>
        <r>
          <rPr>
            <sz val="10"/>
            <rFont val="Arial"/>
            <family val="2"/>
          </rPr>
          <t xml:space="preserve">Noter les heures contractuelles, même pour les Absences Rémunérées (fériés chômés dus et convenance perso de l'employeur)
Ne noter aucune heure pour les journées entières d'Absences Non Rémunérées.
Pour les journées partiellement Non Rémunérées, noter uniquement les heures effectives, hors absences réelles deduites
En cas de </t>
        </r>
        <r>
          <rPr>
            <b/>
            <sz val="10"/>
            <rFont val="Arial"/>
            <family val="2"/>
          </rPr>
          <t>Congé Payés acquis</t>
        </r>
        <r>
          <rPr>
            <sz val="10"/>
            <rFont val="Arial"/>
            <family val="2"/>
          </rPr>
          <t xml:space="preserve">.....
- </t>
        </r>
        <r>
          <rPr>
            <u/>
            <sz val="10"/>
            <rFont val="Arial"/>
            <family val="2"/>
          </rPr>
          <t>En mensu Année Complète</t>
        </r>
        <r>
          <rPr>
            <sz val="10"/>
            <rFont val="Arial"/>
            <family val="2"/>
          </rPr>
          <t xml:space="preserve">, noter les heures prévues au contrat
- </t>
        </r>
        <r>
          <rPr>
            <u/>
            <sz val="10"/>
            <rFont val="Arial"/>
            <family val="2"/>
          </rPr>
          <t>En mensu Année Incomplète</t>
        </r>
        <r>
          <rPr>
            <sz val="10"/>
            <rFont val="Arial"/>
            <family val="2"/>
          </rPr>
          <t>, ne noter pas d'heures</t>
        </r>
      </text>
    </comment>
    <comment ref="A21" authorId="0">
      <text>
        <r>
          <rPr>
            <b/>
            <sz val="9"/>
            <color indexed="81"/>
            <rFont val="Tahoma"/>
            <family val="2"/>
          </rPr>
          <t xml:space="preserve">SPAMAF : 
</t>
        </r>
        <r>
          <rPr>
            <b/>
            <sz val="10"/>
            <color indexed="81"/>
            <rFont val="Tahoma"/>
            <family val="2"/>
          </rPr>
          <t xml:space="preserve">Notez </t>
        </r>
        <r>
          <rPr>
            <sz val="10"/>
            <color indexed="81"/>
            <rFont val="Tahoma"/>
            <family val="2"/>
          </rPr>
          <t xml:space="preserve">en suivant les indications de la fiche technique sur les abréviations comme :
- </t>
        </r>
        <r>
          <rPr>
            <b/>
            <sz val="10"/>
            <color indexed="81"/>
            <rFont val="Tahoma"/>
            <family val="2"/>
          </rPr>
          <t>Abs</t>
        </r>
        <r>
          <rPr>
            <sz val="10"/>
            <color indexed="81"/>
            <rFont val="Tahoma"/>
            <family val="2"/>
          </rPr>
          <t xml:space="preserve"> dans les cas suivants : semaine déduite, enfant malade, arrêt maladie, accident de travaukn les absences rémunérées, les absences non rémunérées, jour formation, congés sans solde, jour fractionnement ...
- </t>
        </r>
        <r>
          <rPr>
            <b/>
            <sz val="10"/>
            <color indexed="81"/>
            <rFont val="Tahoma"/>
            <family val="2"/>
          </rPr>
          <t>Férié</t>
        </r>
        <r>
          <rPr>
            <sz val="10"/>
            <color indexed="81"/>
            <rFont val="Tahoma"/>
            <family val="2"/>
          </rPr>
          <t xml:space="preserve"> en cas de férié rémunérée ou non
- </t>
        </r>
        <r>
          <rPr>
            <b/>
            <sz val="10"/>
            <color indexed="81"/>
            <rFont val="Tahoma"/>
            <family val="2"/>
          </rPr>
          <t xml:space="preserve">CP </t>
        </r>
        <r>
          <rPr>
            <sz val="10"/>
            <color indexed="81"/>
            <rFont val="Tahoma"/>
            <family val="2"/>
          </rPr>
          <t>en cas de congés payés
...</t>
        </r>
        <r>
          <rPr>
            <sz val="9"/>
            <color indexed="81"/>
            <rFont val="Tahoma"/>
            <family val="2"/>
          </rPr>
          <t xml:space="preserve">
</t>
        </r>
        <r>
          <rPr>
            <sz val="10"/>
            <color indexed="81"/>
            <rFont val="Tahoma"/>
            <family val="2"/>
          </rPr>
          <t xml:space="preserve">
Le motif d'absence sera précisé dans les plannings (ou fiches horaires).
</t>
        </r>
      </text>
    </comment>
    <comment ref="F23" authorId="1">
      <text>
        <r>
          <rPr>
            <b/>
            <sz val="10"/>
            <rFont val="Arial"/>
            <family val="2"/>
          </rPr>
          <t xml:space="preserve">SPAMAF :
</t>
        </r>
        <r>
          <rPr>
            <sz val="10"/>
            <rFont val="Arial"/>
            <family val="2"/>
          </rPr>
          <t xml:space="preserve">Il s'agit des </t>
        </r>
        <r>
          <rPr>
            <b/>
            <sz val="10"/>
            <rFont val="Arial"/>
            <family val="2"/>
          </rPr>
          <t>heures effectives de travail</t>
        </r>
        <r>
          <rPr>
            <sz val="10"/>
            <rFont val="Arial"/>
            <family val="2"/>
          </rPr>
          <t xml:space="preserve"> correspondant aux horaires contractuels + les HC/HM non programmées d'accueil.
Ce nombre inclut aussi les absences rémunérées (fériés chômés et payés, absences non justifiées de l'enfant)</t>
        </r>
      </text>
    </comment>
    <comment ref="O23" authorId="1">
      <text>
        <r>
          <rPr>
            <b/>
            <sz val="10"/>
            <color indexed="8"/>
            <rFont val="Tahoma"/>
            <family val="2"/>
          </rPr>
          <t xml:space="preserve">SPAMAF :
1ère partie : </t>
        </r>
        <r>
          <rPr>
            <sz val="10"/>
            <color indexed="8"/>
            <rFont val="Tahoma"/>
            <family val="2"/>
          </rPr>
          <t>Indiquer le nombre d'heures</t>
        </r>
        <r>
          <rPr>
            <b/>
            <sz val="10"/>
            <color indexed="8"/>
            <rFont val="Tahoma"/>
            <family val="2"/>
          </rPr>
          <t xml:space="preserve"> </t>
        </r>
        <r>
          <rPr>
            <sz val="10"/>
            <color indexed="8"/>
            <rFont val="Tahoma"/>
            <family val="2"/>
          </rPr>
          <t xml:space="preserve">mensualisées (jusqu'à 45h par semaine), n'incluant pas les heures contractuelles à partir de la 46ème heure (voir 2ème partie ci-dessous)
</t>
        </r>
        <r>
          <rPr>
            <b/>
            <sz val="10"/>
            <color indexed="8"/>
            <rFont val="Tahoma"/>
            <family val="2"/>
          </rPr>
          <t xml:space="preserve">
</t>
        </r>
        <r>
          <rPr>
            <u/>
            <sz val="10"/>
            <color indexed="8"/>
            <rFont val="Tahoma"/>
            <family val="2"/>
          </rPr>
          <t xml:space="preserve">Exemple Contrat AC à 48h contractuelles par semaine
</t>
        </r>
        <r>
          <rPr>
            <sz val="10"/>
            <color indexed="8"/>
            <rFont val="Tahoma"/>
            <family val="2"/>
          </rPr>
          <t xml:space="preserve">45h x 52sem / 12 = 195h mensualisées. (1ère partie)
</t>
        </r>
        <r>
          <rPr>
            <u/>
            <sz val="10"/>
            <color indexed="8"/>
            <rFont val="Tahoma"/>
            <family val="2"/>
          </rPr>
          <t xml:space="preserve">Exemple Contant AI à 48h par semaine sur 45 semaines
</t>
        </r>
        <r>
          <rPr>
            <sz val="10"/>
            <color indexed="8"/>
            <rFont val="Tahoma"/>
            <family val="2"/>
          </rPr>
          <t xml:space="preserve">45h x 45sem/12 = 168,75h mensualisées (1ère partie)
</t>
        </r>
      </text>
    </comment>
    <comment ref="S23" authorId="1">
      <text>
        <r>
          <rPr>
            <b/>
            <sz val="10"/>
            <rFont val="Arial"/>
            <family val="2"/>
          </rPr>
          <t xml:space="preserve">SPAMAF : 
</t>
        </r>
        <r>
          <rPr>
            <sz val="10"/>
            <rFont val="Arial"/>
            <family val="2"/>
          </rPr>
          <t xml:space="preserve">Cocher une seule des 2 cases au choix,
Sauf en cas de Contrat Occasionnel
</t>
        </r>
      </text>
    </comment>
    <comment ref="F24" authorId="1">
      <text>
        <r>
          <rPr>
            <b/>
            <sz val="10"/>
            <rFont val="Arial"/>
            <family val="2"/>
          </rPr>
          <t xml:space="preserve">SPAMAF :
</t>
        </r>
        <r>
          <rPr>
            <sz val="10"/>
            <rFont val="Arial"/>
            <family val="2"/>
          </rPr>
          <t>Il s'agit des</t>
        </r>
        <r>
          <rPr>
            <b/>
            <sz val="10"/>
            <rFont val="Arial"/>
            <family val="2"/>
          </rPr>
          <t xml:space="preserve"> HC et HM non programmées</t>
        </r>
        <r>
          <rPr>
            <sz val="10"/>
            <rFont val="Arial"/>
            <family val="2"/>
          </rPr>
          <t xml:space="preserve"> d'accueil</t>
        </r>
      </text>
    </comment>
    <comment ref="O24" authorId="1">
      <text>
        <r>
          <rPr>
            <b/>
            <sz val="10"/>
            <color indexed="8"/>
            <rFont val="Tahoma"/>
            <family val="2"/>
          </rPr>
          <t>SPAMAF :  2ème partie
--&gt; Uniquement pour les contrats de + de 45h contractuelles par semaine</t>
        </r>
        <r>
          <rPr>
            <sz val="10"/>
            <color indexed="8"/>
            <rFont val="Tahoma"/>
            <family val="2"/>
          </rPr>
          <t xml:space="preserve">
</t>
        </r>
        <r>
          <rPr>
            <b/>
            <sz val="10"/>
            <color indexed="8"/>
            <rFont val="Tahoma"/>
            <family val="2"/>
          </rPr>
          <t xml:space="preserve">
</t>
        </r>
        <r>
          <rPr>
            <u/>
            <sz val="10"/>
            <color indexed="8"/>
            <rFont val="Tahoma"/>
            <family val="2"/>
          </rPr>
          <t xml:space="preserve">Exemple Contrat AC de 48h par semaine
</t>
        </r>
        <r>
          <rPr>
            <sz val="10"/>
            <color indexed="8"/>
            <rFont val="Tahoma"/>
            <family val="2"/>
          </rPr>
          <t xml:space="preserve">3h x 52sem / 12 = 13h mensualisées à partir de la 46ème heure (2ème partie)
</t>
        </r>
        <r>
          <rPr>
            <u/>
            <sz val="10"/>
            <color indexed="8"/>
            <rFont val="Tahoma"/>
            <family val="2"/>
          </rPr>
          <t xml:space="preserve">Exemple Contrat AI sur 45sem de 48h par semaine
</t>
        </r>
        <r>
          <rPr>
            <sz val="10"/>
            <color indexed="8"/>
            <rFont val="Tahoma"/>
            <family val="2"/>
          </rPr>
          <t>3h x 45sem / 12 = 11,25h mensualisées à partir de la 46ème heure (2ème partie)</t>
        </r>
      </text>
    </comment>
    <comment ref="F25" authorId="1">
      <text>
        <r>
          <rPr>
            <b/>
            <sz val="10"/>
            <rFont val="Arial"/>
            <family val="2"/>
          </rPr>
          <t xml:space="preserve">SPAMAF :
</t>
        </r>
        <r>
          <rPr>
            <sz val="10"/>
            <rFont val="Arial"/>
            <family val="2"/>
          </rPr>
          <t xml:space="preserve">Il s'agit des </t>
        </r>
        <r>
          <rPr>
            <b/>
            <sz val="10"/>
            <rFont val="Arial"/>
            <family val="2"/>
          </rPr>
          <t>heures effectives de travail</t>
        </r>
        <r>
          <rPr>
            <sz val="10"/>
            <rFont val="Arial"/>
            <family val="2"/>
          </rPr>
          <t xml:space="preserve"> correspondant aux horaires contractuels, sans les HC/HM non programmées.
Ce nombre inclut les absences rémunérées (fériés, absences non justifiées de l'enfant)
et sert au calcul de la </t>
        </r>
        <r>
          <rPr>
            <b/>
            <sz val="10"/>
            <rFont val="Arial"/>
            <family val="2"/>
          </rPr>
          <t>Régularisation</t>
        </r>
        <r>
          <rPr>
            <sz val="10"/>
            <rFont val="Arial"/>
            <family val="2"/>
          </rPr>
          <t xml:space="preserve"> (en Année Complète sur planning variable et en Année Incomplète)</t>
        </r>
      </text>
    </comment>
    <comment ref="O25" authorId="1">
      <text>
        <r>
          <rPr>
            <b/>
            <sz val="10"/>
            <rFont val="Arial"/>
            <family val="2"/>
          </rPr>
          <t xml:space="preserve">SPAMAF :
- </t>
        </r>
        <r>
          <rPr>
            <sz val="10"/>
            <color indexed="81"/>
            <rFont val="Arial"/>
            <family val="2"/>
          </rPr>
          <t>Indiquer le taux horaire brut de votre contrat de travail</t>
        </r>
        <r>
          <rPr>
            <b/>
            <sz val="10"/>
            <rFont val="Arial"/>
            <family val="2"/>
          </rPr>
          <t xml:space="preserve">
</t>
        </r>
        <r>
          <rPr>
            <sz val="10"/>
            <color indexed="81"/>
            <rFont val="Arial"/>
            <family val="2"/>
          </rPr>
          <t xml:space="preserve">
- utiliser le tableau convertisseur pour connaître votre taux horaire brut calculé à partir de votre taux horaire net.</t>
        </r>
        <r>
          <rPr>
            <b/>
            <sz val="10"/>
            <rFont val="Arial"/>
            <family val="2"/>
          </rPr>
          <t xml:space="preserve">
</t>
        </r>
      </text>
    </comment>
    <comment ref="S25" authorId="1">
      <text>
        <r>
          <rPr>
            <b/>
            <sz val="10"/>
            <rFont val="Arial"/>
            <family val="2"/>
          </rPr>
          <t xml:space="preserve">SPAMAF : 
</t>
        </r>
        <r>
          <rPr>
            <sz val="10"/>
            <rFont val="Arial"/>
            <family val="2"/>
          </rPr>
          <t xml:space="preserve">Cocher une seule des 2 cases au choix,
Sauf en cas de Contrat Occasionnel
</t>
        </r>
      </text>
    </comment>
    <comment ref="H29" authorId="1">
      <text>
        <r>
          <rPr>
            <b/>
            <sz val="9"/>
            <color indexed="8"/>
            <rFont val="Tahoma"/>
            <family val="2"/>
          </rPr>
          <t>SPAMAF :</t>
        </r>
        <r>
          <rPr>
            <sz val="9"/>
            <color indexed="8"/>
            <rFont val="Tahoma"/>
            <family val="2"/>
          </rPr>
          <t xml:space="preserve">
- en [L29], le tarif horaire
- en [N29], le nombre d'heures à déduire (en NEGATIF)</t>
        </r>
        <r>
          <rPr>
            <b/>
            <sz val="9"/>
            <color indexed="8"/>
            <rFont val="Tahoma"/>
            <family val="2"/>
          </rPr>
          <t xml:space="preserve"> calculé avec l'outil Retenue sur salaire</t>
        </r>
        <r>
          <rPr>
            <sz val="9"/>
            <color indexed="8"/>
            <rFont val="Tahoma"/>
            <family val="2"/>
          </rPr>
          <t xml:space="preserve">
</t>
        </r>
      </text>
    </comment>
    <comment ref="P29" authorId="1">
      <text>
        <r>
          <rPr>
            <b/>
            <sz val="10"/>
            <rFont val="Arial"/>
            <family val="2"/>
          </rPr>
          <t xml:space="preserve">SPAMAF :
</t>
        </r>
        <r>
          <rPr>
            <sz val="10"/>
            <rFont val="Arial"/>
            <family val="2"/>
          </rPr>
          <t xml:space="preserve">Si le résultat est un montant </t>
        </r>
        <r>
          <rPr>
            <b/>
            <sz val="10"/>
            <color indexed="10"/>
            <rFont val="Arial"/>
            <family val="2"/>
          </rPr>
          <t>positif</t>
        </r>
        <r>
          <rPr>
            <sz val="10"/>
            <rFont val="Arial"/>
            <family val="2"/>
          </rPr>
          <t xml:space="preserve">, vérifier que le nombre d'heures à déduire indiqué en [N29] est bien </t>
        </r>
        <r>
          <rPr>
            <b/>
            <sz val="10"/>
            <rFont val="Arial"/>
            <family val="2"/>
          </rPr>
          <t>négatif</t>
        </r>
        <r>
          <rPr>
            <sz val="10"/>
            <rFont val="Arial"/>
            <family val="2"/>
          </rPr>
          <t> !</t>
        </r>
      </text>
    </comment>
    <comment ref="J30" authorId="1">
      <text>
        <r>
          <rPr>
            <b/>
            <sz val="9"/>
            <color indexed="8"/>
            <rFont val="Arial"/>
            <family val="2"/>
          </rPr>
          <t xml:space="preserve">SPAMAF :
</t>
        </r>
        <r>
          <rPr>
            <sz val="9"/>
            <rFont val="Arial"/>
            <family val="2"/>
          </rPr>
          <t xml:space="preserve">Le taux de majoration est obligatoire, son taux est à négocier au contrat de travail
</t>
        </r>
        <r>
          <rPr>
            <b/>
            <i/>
            <sz val="9"/>
            <color indexed="81"/>
            <rFont val="Arial"/>
            <family val="2"/>
          </rPr>
          <t>Attention minimum 10%</t>
        </r>
      </text>
    </comment>
    <comment ref="H31" authorId="1">
      <text>
        <r>
          <rPr>
            <b/>
            <sz val="9"/>
            <color indexed="8"/>
            <rFont val="Tahoma"/>
            <family val="2"/>
          </rPr>
          <t xml:space="preserve">SPAMAF :
</t>
        </r>
        <r>
          <rPr>
            <sz val="9"/>
            <color indexed="8"/>
            <rFont val="Tahoma"/>
            <family val="2"/>
          </rPr>
          <t xml:space="preserve">Indiquer :
- en [L31], le tarif horaire
- en [N31], le nombre d'heures à déduire (en NEGATIF) calculé par la règle de 3 : 
--&gt; Nbre d'heures mensualisées à partir de la 46ème heure, soit chiffre en [P30]/nbre d'heures qui aurait été effectué réellement à partir de la 46ème heure le mois concerné x nbre d'heures non dues à partir de la 46ème heure.
</t>
        </r>
      </text>
    </comment>
    <comment ref="P31" authorId="1">
      <text>
        <r>
          <rPr>
            <b/>
            <sz val="10"/>
            <rFont val="Arial"/>
            <family val="2"/>
          </rPr>
          <t xml:space="preserve">SPAMAF :
</t>
        </r>
        <r>
          <rPr>
            <sz val="10"/>
            <rFont val="Arial"/>
            <family val="2"/>
          </rPr>
          <t xml:space="preserve">Si le résultat est un montant </t>
        </r>
        <r>
          <rPr>
            <b/>
            <sz val="10"/>
            <color indexed="10"/>
            <rFont val="Arial"/>
            <family val="2"/>
          </rPr>
          <t>positif</t>
        </r>
        <r>
          <rPr>
            <sz val="10"/>
            <rFont val="Arial"/>
            <family val="2"/>
          </rPr>
          <t xml:space="preserve">, vérifier que le nombre d'heures à déduire indiqué en [N31] est bien </t>
        </r>
        <r>
          <rPr>
            <b/>
            <sz val="10"/>
            <rFont val="Arial"/>
            <family val="2"/>
          </rPr>
          <t>négatif</t>
        </r>
        <r>
          <rPr>
            <sz val="10"/>
            <rFont val="Arial"/>
            <family val="2"/>
          </rPr>
          <t> !</t>
        </r>
      </text>
    </comment>
    <comment ref="J32" authorId="1">
      <text>
        <r>
          <rPr>
            <b/>
            <sz val="9"/>
            <color indexed="8"/>
            <rFont val="Arial"/>
            <family val="2"/>
          </rPr>
          <t xml:space="preserve">SPAMAF :
</t>
        </r>
        <r>
          <rPr>
            <sz val="9"/>
            <rFont val="Arial"/>
            <family val="2"/>
          </rPr>
          <t xml:space="preserve">Le taux de majoration n'est pas obligatoire, il est à négocier au contrat de travail
</t>
        </r>
      </text>
    </comment>
    <comment ref="J33" authorId="1">
      <text>
        <r>
          <rPr>
            <b/>
            <sz val="9"/>
            <color indexed="8"/>
            <rFont val="Arial"/>
            <family val="2"/>
          </rPr>
          <t xml:space="preserve">SPAMAF :
</t>
        </r>
        <r>
          <rPr>
            <sz val="9"/>
            <rFont val="Arial"/>
            <family val="2"/>
          </rPr>
          <t xml:space="preserve">Le taux de majoration est obligatoire, son taux est à négocier au contrat de travail
</t>
        </r>
        <r>
          <rPr>
            <b/>
            <i/>
            <sz val="9"/>
            <color indexed="81"/>
            <rFont val="Arial"/>
            <family val="2"/>
          </rPr>
          <t>Attention minimum 10%</t>
        </r>
      </text>
    </comment>
    <comment ref="C34" authorId="0">
      <text>
        <r>
          <rPr>
            <b/>
            <sz val="9"/>
            <color indexed="81"/>
            <rFont val="Tahoma"/>
            <family val="2"/>
          </rPr>
          <t xml:space="preserve">SPAMAF : Concerne les contrats sur 52 semaines
</t>
        </r>
        <r>
          <rPr>
            <sz val="9"/>
            <color indexed="81"/>
            <rFont val="Tahoma"/>
            <family val="2"/>
          </rPr>
          <t>On utilise cette ligne pour la prise des congés non acquis (à déduire du salaire mensuel)
mais également lorsqu'on veut remplacer la rémunération en maintien de salaire des congés lors de la prise par la règle du 1/10ème lorsque cette règle se trouve plus favorable (montant à rajouter en L38)
Dans ces 2 cas :</t>
        </r>
        <r>
          <rPr>
            <b/>
            <sz val="9"/>
            <color indexed="81"/>
            <rFont val="Tahoma"/>
            <family val="2"/>
          </rPr>
          <t xml:space="preserve">
-</t>
        </r>
        <r>
          <rPr>
            <sz val="9"/>
            <color indexed="81"/>
            <rFont val="Tahoma"/>
            <family val="2"/>
          </rPr>
          <t xml:space="preserve"> Notez la valeur d'un jour ouvrable</t>
        </r>
        <r>
          <rPr>
            <b/>
            <sz val="9"/>
            <color indexed="81"/>
            <rFont val="Tahoma"/>
            <family val="2"/>
          </rPr>
          <t xml:space="preserve"> </t>
        </r>
        <r>
          <rPr>
            <sz val="9"/>
            <color indexed="81"/>
            <rFont val="Tahoma"/>
            <family val="2"/>
          </rPr>
          <t>soit</t>
        </r>
        <r>
          <rPr>
            <b/>
            <sz val="9"/>
            <color indexed="81"/>
            <rFont val="Tahoma"/>
            <family val="2"/>
          </rPr>
          <t xml:space="preserve"> </t>
        </r>
        <r>
          <rPr>
            <sz val="9"/>
            <color indexed="81"/>
            <rFont val="Tahoma"/>
            <family val="2"/>
          </rPr>
          <t xml:space="preserve">salaire mensuel y compris montant HM/26 jours ouvrables moyens en L34
</t>
        </r>
        <r>
          <rPr>
            <b/>
            <sz val="9"/>
            <color indexed="81"/>
            <rFont val="Tahoma"/>
            <family val="2"/>
          </rPr>
          <t xml:space="preserve">
</t>
        </r>
        <r>
          <rPr>
            <sz val="9"/>
            <color indexed="81"/>
            <rFont val="Tahoma"/>
            <family val="2"/>
          </rPr>
          <t xml:space="preserve">- Notez le nbre de jours ouvrables à déduire en négatif en N34
</t>
        </r>
      </text>
    </comment>
    <comment ref="J36" authorId="1">
      <text>
        <r>
          <rPr>
            <b/>
            <sz val="9"/>
            <color indexed="8"/>
            <rFont val="Arial"/>
            <family val="2"/>
          </rPr>
          <t xml:space="preserve">SPAMAF :
</t>
        </r>
        <r>
          <rPr>
            <sz val="9"/>
            <rFont val="Arial"/>
            <family val="2"/>
          </rPr>
          <t xml:space="preserve">Le taux de majoration est obligatoire, son taux est à négocier au contrat de travail
</t>
        </r>
        <r>
          <rPr>
            <b/>
            <i/>
            <sz val="9"/>
            <color indexed="81"/>
            <rFont val="Arial"/>
            <family val="2"/>
          </rPr>
          <t>Attention minimum 10%</t>
        </r>
      </text>
    </comment>
    <comment ref="S36" authorId="1">
      <text>
        <r>
          <rPr>
            <b/>
            <sz val="10"/>
            <rFont val="Arial"/>
            <family val="2"/>
          </rPr>
          <t xml:space="preserve">SPAMAF : 
</t>
        </r>
        <r>
          <rPr>
            <sz val="10"/>
            <rFont val="Arial"/>
            <family val="2"/>
          </rPr>
          <t>Cocher une seule des 3 cases au choix</t>
        </r>
      </text>
    </comment>
    <comment ref="L56" authorId="0">
      <text>
        <r>
          <rPr>
            <b/>
            <sz val="9"/>
            <color indexed="81"/>
            <rFont val="Tahoma"/>
            <charset val="1"/>
          </rPr>
          <t xml:space="preserve">SPAMAF :
</t>
        </r>
        <r>
          <rPr>
            <sz val="9"/>
            <color indexed="81"/>
            <rFont val="Tahoma"/>
            <family val="2"/>
          </rPr>
          <t>2,70% du salaire brut si montant de la cotisation est inférieure à 5 €</t>
        </r>
        <r>
          <rPr>
            <b/>
            <sz val="9"/>
            <color indexed="81"/>
            <rFont val="Tahoma"/>
            <charset val="1"/>
          </rPr>
          <t xml:space="preserve">
</t>
        </r>
        <r>
          <rPr>
            <sz val="9"/>
            <color indexed="81"/>
            <rFont val="Tahoma"/>
            <charset val="1"/>
          </rPr>
          <t xml:space="preserve">
</t>
        </r>
      </text>
    </comment>
    <comment ref="M56" authorId="0">
      <text>
        <r>
          <rPr>
            <b/>
            <sz val="9"/>
            <color indexed="81"/>
            <rFont val="Tahoma"/>
            <family val="2"/>
          </rPr>
          <t>SPAMAF :
Plafonné à 5€</t>
        </r>
        <r>
          <rPr>
            <sz val="9"/>
            <color indexed="81"/>
            <rFont val="Tahoma"/>
            <family val="2"/>
          </rPr>
          <t xml:space="preserve">
</t>
        </r>
      </text>
    </comment>
    <comment ref="O60" authorId="0">
      <text>
        <r>
          <rPr>
            <b/>
            <sz val="9"/>
            <color indexed="81"/>
            <rFont val="Tahoma"/>
            <family val="2"/>
          </rPr>
          <t xml:space="preserve">SPAMAF :
</t>
        </r>
        <r>
          <rPr>
            <sz val="9"/>
            <color indexed="81"/>
            <rFont val="Tahoma"/>
            <family val="2"/>
          </rPr>
          <t>Circulaire DSS/5B/2019/71 du 19/03/19 - Question 21 - La CSG sur le montant des heures compl/majorées est intégralement non déductibles (imposable) de l'impôt sur le revenu. La CSG sur les h.compl/majo doit théoriquement être présentée sur une ligne à part.</t>
        </r>
        <r>
          <rPr>
            <sz val="9"/>
            <color indexed="81"/>
            <rFont val="Tahoma"/>
            <family val="2"/>
          </rPr>
          <t xml:space="preserve">
</t>
        </r>
      </text>
    </comment>
    <comment ref="F63" authorId="0">
      <text>
        <r>
          <rPr>
            <b/>
            <sz val="9"/>
            <color indexed="81"/>
            <rFont val="Tahoma"/>
            <family val="2"/>
          </rPr>
          <t xml:space="preserve">SPAMAF :
</t>
        </r>
        <r>
          <rPr>
            <sz val="9"/>
            <color indexed="81"/>
            <rFont val="Tahoma"/>
            <family val="2"/>
          </rPr>
          <t xml:space="preserve">Net imposable [P83] + les indemnités entretien et repas sont inclus dans l'assiette de base pour le calcul du prélèvement à la source.
</t>
        </r>
      </text>
    </comment>
    <comment ref="I63" authorId="0">
      <text>
        <r>
          <rPr>
            <b/>
            <sz val="9"/>
            <color indexed="81"/>
            <rFont val="Tahoma"/>
            <family val="2"/>
          </rPr>
          <t>SPAMAF :</t>
        </r>
        <r>
          <rPr>
            <sz val="9"/>
            <color indexed="81"/>
            <rFont val="Tahoma"/>
            <family val="2"/>
          </rPr>
          <t xml:space="preserve">
Notez votre taux que vous trouvez sur votre compte personnel des impôts ou sur votre BS PAJEMPLOI</t>
        </r>
      </text>
    </comment>
    <comment ref="K69" authorId="1">
      <text>
        <r>
          <rPr>
            <b/>
            <sz val="9"/>
            <color indexed="8"/>
            <rFont val="Tahoma"/>
            <family val="2"/>
          </rPr>
          <t xml:space="preserve">SPAMAF : 
</t>
        </r>
        <r>
          <rPr>
            <b/>
            <u/>
            <sz val="9"/>
            <color indexed="8"/>
            <rFont val="Tahoma"/>
            <family val="2"/>
          </rPr>
          <t xml:space="preserve">Montant journalier pour les journées jusqu'à 6h17 d'accueil </t>
        </r>
        <r>
          <rPr>
            <b/>
            <sz val="9"/>
            <color indexed="8"/>
            <rFont val="Tahoma"/>
            <family val="2"/>
          </rPr>
          <t xml:space="preserve">
</t>
        </r>
        <r>
          <rPr>
            <sz val="9"/>
            <color indexed="8"/>
            <rFont val="Tahoma"/>
            <family val="2"/>
          </rPr>
          <t xml:space="preserve">- soit application montant minimum fixé par la CCN (2,65€)
- soit montant négocié plus favorable
RAPPEL : pas de prorata à l'heure pour un accueil inférieur à 6h17
</t>
        </r>
        <r>
          <rPr>
            <b/>
            <u/>
            <sz val="9"/>
            <color indexed="8"/>
            <rFont val="Tahoma"/>
            <family val="2"/>
          </rPr>
          <t xml:space="preserve">Montant journalier pour les journées jusqu'à 9h d'accueil </t>
        </r>
        <r>
          <rPr>
            <b/>
            <sz val="9"/>
            <color indexed="8"/>
            <rFont val="Tahoma"/>
            <family val="2"/>
          </rPr>
          <t xml:space="preserve"> </t>
        </r>
        <r>
          <rPr>
            <b/>
            <u/>
            <sz val="9"/>
            <color indexed="8"/>
            <rFont val="Tahoma"/>
            <family val="2"/>
          </rPr>
          <t xml:space="preserve">
</t>
        </r>
        <r>
          <rPr>
            <sz val="9"/>
            <color indexed="8"/>
            <rFont val="Tahoma"/>
            <family val="2"/>
          </rPr>
          <t xml:space="preserve">- soit application montant minimum fixé par la CCN (3,80 € soit 90% de 4,22 € montant du minimum garanti) </t>
        </r>
        <r>
          <rPr>
            <b/>
            <sz val="9"/>
            <color indexed="8"/>
            <rFont val="Tahoma"/>
            <family val="2"/>
          </rPr>
          <t xml:space="preserve">
</t>
        </r>
        <r>
          <rPr>
            <sz val="9"/>
            <color indexed="8"/>
            <rFont val="Tahoma"/>
            <family val="2"/>
          </rPr>
          <t>- soit montant négocié plus favorable</t>
        </r>
        <r>
          <rPr>
            <b/>
            <sz val="9"/>
            <color indexed="8"/>
            <rFont val="Tahoma"/>
            <family val="2"/>
          </rPr>
          <t xml:space="preserve">
</t>
        </r>
      </text>
    </comment>
    <comment ref="K70" authorId="1">
      <text>
        <r>
          <rPr>
            <b/>
            <sz val="9"/>
            <color indexed="8"/>
            <rFont val="Tahoma"/>
            <family val="2"/>
          </rPr>
          <t xml:space="preserve">SPAMAF:   </t>
        </r>
        <r>
          <rPr>
            <b/>
            <u/>
            <sz val="9"/>
            <color indexed="8"/>
            <rFont val="Tahoma"/>
            <family val="2"/>
          </rPr>
          <t>choix  par "hrs" ou  par "jrs" - 2025</t>
        </r>
        <r>
          <rPr>
            <b/>
            <sz val="9"/>
            <color indexed="8"/>
            <rFont val="Tahoma"/>
            <family val="2"/>
          </rPr>
          <t xml:space="preserve">
</t>
        </r>
        <r>
          <rPr>
            <b/>
            <u/>
            <sz val="9"/>
            <color indexed="8"/>
            <rFont val="Tahoma"/>
            <family val="2"/>
          </rPr>
          <t>Montant à l'heure négocié  à compter de 6h17 d'accueil par jour</t>
        </r>
        <r>
          <rPr>
            <b/>
            <sz val="9"/>
            <color indexed="8"/>
            <rFont val="Tahoma"/>
            <family val="2"/>
          </rPr>
          <t xml:space="preserve"> :  --&gt;modifier la cellule en "hrs"
</t>
        </r>
        <r>
          <rPr>
            <sz val="9"/>
            <color indexed="8"/>
            <rFont val="Tahoma"/>
            <family val="2"/>
          </rPr>
          <t>-soit minimum 1/9ème de 90% du minimum garanti x total des heures du mois pour les journées de plus de 6h17</t>
        </r>
        <r>
          <rPr>
            <i/>
            <sz val="9"/>
            <color indexed="8"/>
            <rFont val="Tahoma"/>
            <family val="2"/>
          </rPr>
          <t xml:space="preserve"> 
(soit 3,80 €/9h = 0,422 €/h x le total des heures du mois sur les journées au-delà de 6h17)  </t>
        </r>
        <r>
          <rPr>
            <b/>
            <sz val="9"/>
            <color indexed="8"/>
            <rFont val="Tahoma"/>
            <family val="2"/>
          </rPr>
          <t xml:space="preserve">
Ou
</t>
        </r>
        <r>
          <rPr>
            <b/>
            <u/>
            <sz val="9"/>
            <color indexed="8"/>
            <rFont val="Tahoma"/>
            <family val="2"/>
          </rPr>
          <t>Montant journalier négocié à compter de 6h17 d'accueil par jour :</t>
        </r>
        <r>
          <rPr>
            <b/>
            <sz val="9"/>
            <color indexed="8"/>
            <rFont val="Tahoma"/>
            <family val="2"/>
          </rPr>
          <t xml:space="preserve"> --&gt;modifier la cellule en "jrs"
</t>
        </r>
        <r>
          <rPr>
            <sz val="9"/>
            <color indexed="8"/>
            <rFont val="Tahoma"/>
            <family val="2"/>
          </rPr>
          <t xml:space="preserve">Attention montant journalier qui ne peut être inférieur à 1/9ème de 90% du minimum garanti x la durée d'accueil au-delà de 6h17 </t>
        </r>
        <r>
          <rPr>
            <b/>
            <sz val="9"/>
            <color indexed="8"/>
            <rFont val="Tahoma"/>
            <family val="2"/>
          </rPr>
          <t xml:space="preserve">
</t>
        </r>
        <r>
          <rPr>
            <sz val="9"/>
            <color indexed="8"/>
            <rFont val="Tahoma"/>
            <family val="2"/>
          </rPr>
          <t xml:space="preserve">- soit minimum 90% du minimum garanti </t>
        </r>
        <r>
          <rPr>
            <u/>
            <sz val="9"/>
            <color indexed="8"/>
            <rFont val="Tahoma"/>
            <family val="2"/>
          </rPr>
          <t>pour 9h d'accueil</t>
        </r>
        <r>
          <rPr>
            <sz val="9"/>
            <color indexed="8"/>
            <rFont val="Tahoma"/>
            <family val="2"/>
          </rPr>
          <t xml:space="preserve">, soit 3,80 € x </t>
        </r>
        <r>
          <rPr>
            <b/>
            <sz val="9"/>
            <color indexed="8"/>
            <rFont val="Tahoma"/>
            <family val="2"/>
          </rPr>
          <t xml:space="preserve">total des jours réels </t>
        </r>
        <r>
          <rPr>
            <sz val="9"/>
            <color indexed="8"/>
            <rFont val="Tahoma"/>
            <family val="2"/>
          </rPr>
          <t xml:space="preserve">
- soit minimum 1/9ème de 90% du minimum garanti </t>
        </r>
        <r>
          <rPr>
            <u/>
            <sz val="9"/>
            <color indexed="8"/>
            <rFont val="Tahoma"/>
            <family val="2"/>
          </rPr>
          <t xml:space="preserve">au-delà de 6h17 d'accueil, </t>
        </r>
        <r>
          <rPr>
            <sz val="9"/>
            <color indexed="8"/>
            <rFont val="Tahoma"/>
            <family val="2"/>
          </rPr>
          <t xml:space="preserve">soit 0,422 €/h x nbre d'heures par jour (cas où les jours ont la même durée d'accueil) = montant journalier </t>
        </r>
        <r>
          <rPr>
            <b/>
            <sz val="9"/>
            <color indexed="8"/>
            <rFont val="Tahoma"/>
            <family val="2"/>
          </rPr>
          <t xml:space="preserve">x total des jours réels ayant la même durée journalière au-delà de 6h17
</t>
        </r>
        <r>
          <rPr>
            <sz val="9"/>
            <color indexed="8"/>
            <rFont val="Tahoma"/>
            <family val="2"/>
          </rPr>
          <t xml:space="preserve">- soit montant journalier négocié plus favorable x total des jours réels </t>
        </r>
        <r>
          <rPr>
            <b/>
            <sz val="9"/>
            <color indexed="8"/>
            <rFont val="Tahoma"/>
            <family val="2"/>
          </rPr>
          <t xml:space="preserve">
</t>
        </r>
        <r>
          <rPr>
            <b/>
            <sz val="9"/>
            <color indexed="10"/>
            <rFont val="Tahoma"/>
            <family val="2"/>
          </rPr>
          <t xml:space="preserve">RAPPEL : pas de prorata à l'heure pour un accueil inférieur à 6h17 </t>
        </r>
      </text>
    </comment>
    <comment ref="K71" authorId="1">
      <text>
        <r>
          <rPr>
            <b/>
            <sz val="9"/>
            <color indexed="8"/>
            <rFont val="Arial"/>
            <family val="2"/>
          </rPr>
          <t xml:space="preserve">SPAMAF :
</t>
        </r>
        <r>
          <rPr>
            <sz val="9"/>
            <color indexed="8"/>
            <rFont val="Arial"/>
            <family val="2"/>
          </rPr>
          <t xml:space="preserve">Repas : base montant négocié  x Nbre de repas fournis </t>
        </r>
      </text>
    </comment>
    <comment ref="K72" authorId="1">
      <text>
        <r>
          <rPr>
            <b/>
            <sz val="9"/>
            <color indexed="8"/>
            <rFont val="Arial"/>
            <family val="2"/>
          </rPr>
          <t xml:space="preserve">SPAMAF :
</t>
        </r>
        <r>
          <rPr>
            <sz val="9"/>
            <color indexed="8"/>
            <rFont val="Arial"/>
            <family val="2"/>
          </rPr>
          <t xml:space="preserve">Goûter : base montant négocié x Nbre de goûter fournis </t>
        </r>
      </text>
    </comment>
    <comment ref="K73" authorId="1">
      <text>
        <r>
          <rPr>
            <b/>
            <sz val="9"/>
            <color indexed="8"/>
            <rFont val="Arial"/>
            <family val="2"/>
          </rPr>
          <t xml:space="preserve">SPAMAF :
</t>
        </r>
        <r>
          <rPr>
            <sz val="9"/>
            <color indexed="8"/>
            <rFont val="Arial"/>
            <family val="2"/>
          </rPr>
          <t xml:space="preserve">Déplacement : montant négocié par kilomètre x distance parcourue </t>
        </r>
      </text>
    </comment>
    <comment ref="D76" authorId="1">
      <text>
        <r>
          <rPr>
            <b/>
            <sz val="10"/>
            <rFont val="Arial"/>
            <family val="2"/>
          </rPr>
          <t xml:space="preserve">SPAMAF : 
VERIFIER BIEN VOTRE </t>
        </r>
        <r>
          <rPr>
            <b/>
            <u/>
            <sz val="10"/>
            <color indexed="81"/>
            <rFont val="Arial"/>
            <family val="2"/>
          </rPr>
          <t>DATE D'EMBAUCHE</t>
        </r>
        <r>
          <rPr>
            <b/>
            <sz val="10"/>
            <rFont val="Arial"/>
            <family val="2"/>
          </rPr>
          <t xml:space="preserve"> AFIN QUE LE NBRE DE JOURS OUVRABLES SE CALCULENT CORRECTEMENT
</t>
        </r>
        <r>
          <rPr>
            <sz val="10"/>
            <color indexed="81"/>
            <rFont val="Arial"/>
            <family val="2"/>
          </rPr>
          <t xml:space="preserve">
Période de référence d'Acquisition des CP,
de Juin de l'avant-dernière année à Mai de l'année dernière
Période de référence de Prise de CP,
de Mai de l'année dernière à Avril de cette année</t>
        </r>
      </text>
    </comment>
    <comment ref="F76" authorId="1">
      <text>
        <r>
          <rPr>
            <b/>
            <sz val="10"/>
            <rFont val="Arial"/>
            <family val="2"/>
          </rPr>
          <t xml:space="preserve">SPAMAF :
</t>
        </r>
        <r>
          <rPr>
            <sz val="10"/>
            <rFont val="Arial"/>
            <family val="2"/>
          </rPr>
          <t>Période de référence d'</t>
        </r>
        <r>
          <rPr>
            <b/>
            <sz val="10"/>
            <rFont val="Arial"/>
            <family val="2"/>
          </rPr>
          <t xml:space="preserve">Acquisition des CP,
</t>
        </r>
        <r>
          <rPr>
            <sz val="10"/>
            <rFont val="Arial"/>
            <family val="2"/>
          </rPr>
          <t xml:space="preserve">de Juin de l'année dernière à Mai de cette année
Période de référence de </t>
        </r>
        <r>
          <rPr>
            <b/>
            <sz val="10"/>
            <rFont val="Arial"/>
            <family val="2"/>
          </rPr>
          <t xml:space="preserve">Prise des CP,
</t>
        </r>
        <r>
          <rPr>
            <sz val="10"/>
            <rFont val="Arial"/>
            <family val="2"/>
          </rPr>
          <t xml:space="preserve">de Mai de cette année à Avril de l'année prochaine </t>
        </r>
      </text>
    </comment>
    <comment ref="C80" authorId="1">
      <text>
        <r>
          <rPr>
            <b/>
            <sz val="9"/>
            <color indexed="8"/>
            <rFont val="Tahoma"/>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Tahoma"/>
            <family val="2"/>
          </rPr>
          <t xml:space="preserve">Reporter le nombre de mois (ou de sem) travaillés en fin d'année de référence précédente (le 31 mai précédent)
</t>
        </r>
        <r>
          <rPr>
            <sz val="9"/>
            <color indexed="12"/>
            <rFont val="Tahoma"/>
            <family val="2"/>
          </rPr>
          <t xml:space="preserve">Ce nombre est à reporter jusqu'au mois de mai de cette année
</t>
        </r>
        <r>
          <rPr>
            <u/>
            <sz val="9"/>
            <color indexed="57"/>
            <rFont val="Arial"/>
            <family val="2"/>
          </rPr>
          <t xml:space="preserve">Colonne </t>
        </r>
        <r>
          <rPr>
            <b/>
            <u/>
            <sz val="9"/>
            <color indexed="57"/>
            <rFont val="Arial"/>
            <family val="2"/>
          </rPr>
          <t>Année en cours</t>
        </r>
        <r>
          <rPr>
            <sz val="9"/>
            <color indexed="57"/>
            <rFont val="Arial"/>
            <family val="2"/>
          </rPr>
          <t xml:space="preserve"> :
</t>
        </r>
        <r>
          <rPr>
            <sz val="9"/>
            <color indexed="8"/>
            <rFont val="Arial"/>
            <family val="2"/>
          </rPr>
          <t xml:space="preserve">Comptabiliser le nombre de mois (ou de sem) travaillés, y compris le mois (ou les sem) de congés acquis, depuis juin de l'année précédente jusqu'à ce mois-ci.
</t>
        </r>
        <r>
          <rPr>
            <u/>
            <sz val="9"/>
            <color indexed="12"/>
            <rFont val="Arial"/>
            <family val="2"/>
          </rPr>
          <t>A compter de juin, une nouvelle année de référence commence</t>
        </r>
        <r>
          <rPr>
            <sz val="9"/>
            <color indexed="12"/>
            <rFont val="Arial"/>
            <family val="2"/>
          </rPr>
          <t xml:space="preserve"> : Reporter le total de mois (ou de sem) travaillés au 31 mai de cette année dans la colonne </t>
        </r>
        <r>
          <rPr>
            <b/>
            <sz val="9"/>
            <color indexed="12"/>
            <rFont val="Arial"/>
            <family val="2"/>
          </rPr>
          <t xml:space="preserve">Année précédente </t>
        </r>
        <r>
          <rPr>
            <sz val="9"/>
            <color indexed="12"/>
            <rFont val="Arial"/>
            <family val="2"/>
          </rPr>
          <t xml:space="preserve">et reprendre le décompte à zéro dans la collonne </t>
        </r>
        <r>
          <rPr>
            <b/>
            <sz val="9"/>
            <color indexed="12"/>
            <rFont val="Arial"/>
            <family val="2"/>
          </rPr>
          <t xml:space="preserve">Année en cours
</t>
        </r>
      </text>
    </comment>
    <comment ref="C81" authorId="1">
      <text>
        <r>
          <rPr>
            <b/>
            <sz val="9"/>
            <color indexed="8"/>
            <rFont val="Tahoma"/>
            <family val="2"/>
          </rPr>
          <t xml:space="preserve">SPAMAF : </t>
        </r>
        <r>
          <rPr>
            <b/>
            <sz val="10"/>
            <color indexed="8"/>
            <rFont val="Tahoma"/>
            <family val="2"/>
          </rPr>
          <t>VERIFIER BIEN VOTRE DATE D'EMBAUCHE</t>
        </r>
        <r>
          <rPr>
            <b/>
            <sz val="9"/>
            <color indexed="8"/>
            <rFont val="Tahoma"/>
            <family val="2"/>
          </rPr>
          <t xml:space="preserve">
</t>
        </r>
        <r>
          <rPr>
            <b/>
            <u/>
            <sz val="9"/>
            <color indexed="8"/>
            <rFont val="Tahoma"/>
            <family val="2"/>
          </rPr>
          <t xml:space="preserve">Mensu AC
</t>
        </r>
        <r>
          <rPr>
            <sz val="9"/>
            <color indexed="8"/>
            <rFont val="Tahoma"/>
            <family val="2"/>
          </rPr>
          <t xml:space="preserve">2.5 jours x nombre de mois 
= nombre de jours ouvrables arrondi au chiffre supérieur
</t>
        </r>
        <r>
          <rPr>
            <b/>
            <u/>
            <sz val="9"/>
            <color indexed="8"/>
            <rFont val="Tahoma"/>
            <family val="2"/>
          </rPr>
          <t xml:space="preserve">Mensu AI
</t>
        </r>
        <r>
          <rPr>
            <sz val="9"/>
            <color indexed="8"/>
            <rFont val="Tahoma"/>
            <family val="2"/>
          </rPr>
          <t xml:space="preserve">2,5j x nombre de semaines /4
= nombre de jours ouvralbes arrondi au chiffre supérieur*
</t>
        </r>
        <r>
          <rPr>
            <i/>
            <sz val="9"/>
            <color indexed="8"/>
            <rFont val="Tahoma"/>
            <family val="2"/>
          </rPr>
          <t>*</t>
        </r>
        <r>
          <rPr>
            <b/>
            <i/>
            <sz val="9"/>
            <color indexed="8"/>
            <rFont val="Tahoma"/>
            <family val="2"/>
          </rPr>
          <t>Information en AI</t>
        </r>
        <r>
          <rPr>
            <i/>
            <sz val="9"/>
            <color indexed="8"/>
            <rFont val="Tahoma"/>
            <family val="2"/>
          </rPr>
          <t xml:space="preserve"> : le calcul est bridé afin de ne pas valider plus de 2,5 jours x nombre de mois sur l'année de référence.</t>
        </r>
        <r>
          <rPr>
            <sz val="9"/>
            <color indexed="8"/>
            <rFont val="Tahoma"/>
            <family val="2"/>
          </rPr>
          <t xml:space="preserve"> </t>
        </r>
      </text>
    </comment>
    <comment ref="C82" authorId="1">
      <text>
        <r>
          <rPr>
            <b/>
            <sz val="9"/>
            <color indexed="8"/>
            <rFont val="Arial"/>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 xml:space="preserve">Noter le nombre de jours de congés supplémentaires calculé au 30 avril de l'année précédente.
</t>
        </r>
        <r>
          <rPr>
            <sz val="9"/>
            <color indexed="12"/>
            <rFont val="Arial"/>
            <family val="2"/>
          </rPr>
          <t xml:space="preserve">Ce nombre est à reporter jusqu'au mois de mai.
</t>
        </r>
        <r>
          <rPr>
            <b/>
            <sz val="9"/>
            <color indexed="8"/>
            <rFont val="Arial"/>
            <family val="2"/>
          </rPr>
          <t xml:space="preserve">
</t>
        </r>
        <r>
          <rPr>
            <u/>
            <sz val="9"/>
            <color indexed="57"/>
            <rFont val="Arial"/>
            <family val="2"/>
          </rPr>
          <t xml:space="preserve">Colonne </t>
        </r>
        <r>
          <rPr>
            <b/>
            <u/>
            <sz val="9"/>
            <color indexed="57"/>
            <rFont val="Arial"/>
            <family val="2"/>
          </rPr>
          <t>Année en cours</t>
        </r>
        <r>
          <rPr>
            <sz val="9"/>
            <color indexed="57"/>
            <rFont val="Arial"/>
            <family val="2"/>
          </rPr>
          <t xml:space="preserve"> :
</t>
        </r>
        <r>
          <rPr>
            <sz val="9"/>
            <color indexed="10"/>
            <rFont val="Arial"/>
            <family val="2"/>
          </rPr>
          <t xml:space="preserve">Uniquement si vous n'avez pas acquis 30 jours au 31 mai de l'année en cours
</t>
        </r>
        <r>
          <rPr>
            <b/>
            <sz val="9"/>
            <color indexed="8"/>
            <rFont val="Arial"/>
            <family val="2"/>
          </rPr>
          <t xml:space="preserve">Au 30 avril de cette année </t>
        </r>
        <r>
          <rPr>
            <sz val="9"/>
            <color indexed="8"/>
            <rFont val="Arial"/>
            <family val="2"/>
          </rPr>
          <t xml:space="preserve">- 
- Rajoutez 2 jours de  congés supplémentaires par enfant de -15 ans (sans limite d'âge si Handicap) au 30 avril </t>
        </r>
        <r>
          <rPr>
            <b/>
            <u/>
            <sz val="9"/>
            <color indexed="8"/>
            <rFont val="Arial"/>
            <family val="2"/>
          </rPr>
          <t>et</t>
        </r>
        <r>
          <rPr>
            <sz val="9"/>
            <color indexed="8"/>
            <rFont val="Arial"/>
            <family val="2"/>
          </rPr>
          <t xml:space="preserve"> à charge à cette date.
</t>
        </r>
        <r>
          <rPr>
            <sz val="9"/>
            <color indexed="10"/>
            <rFont val="Arial"/>
            <family val="2"/>
          </rPr>
          <t xml:space="preserve">Attention le nombre de jours ouvrables est limité à 30 jours par an (au 31 mai).
</t>
        </r>
        <r>
          <rPr>
            <sz val="9"/>
            <color indexed="12"/>
            <rFont val="Arial"/>
            <family val="2"/>
          </rPr>
          <t>Ce nombre est à  reporter  en mai, et à reporter dans la colonne</t>
        </r>
        <r>
          <rPr>
            <b/>
            <sz val="9"/>
            <color indexed="12"/>
            <rFont val="Arial"/>
            <family val="2"/>
          </rPr>
          <t xml:space="preserve"> Année précédente</t>
        </r>
        <r>
          <rPr>
            <sz val="9"/>
            <color indexed="12"/>
            <rFont val="Arial"/>
            <family val="2"/>
          </rPr>
          <t xml:space="preserve"> à compter du mois de juin jusqu'en décembre.</t>
        </r>
      </text>
    </comment>
    <comment ref="C83" authorId="3">
      <text>
        <r>
          <rPr>
            <b/>
            <sz val="9"/>
            <color indexed="81"/>
            <rFont val="Tahoma"/>
            <family val="2"/>
          </rPr>
          <t>SPAMAF :</t>
        </r>
        <r>
          <rPr>
            <sz val="9"/>
            <color indexed="81"/>
            <rFont val="Tahoma"/>
            <family val="2"/>
          </rPr>
          <t xml:space="preserve">
</t>
        </r>
        <r>
          <rPr>
            <b/>
            <sz val="9"/>
            <color indexed="81"/>
            <rFont val="Tahoma"/>
            <family val="2"/>
          </rPr>
          <t>Au 31 octobre :</t>
        </r>
        <r>
          <rPr>
            <sz val="9"/>
            <color indexed="81"/>
            <rFont val="Tahoma"/>
            <family val="2"/>
          </rPr>
          <t xml:space="preserve">
Si, ayant posé </t>
        </r>
        <r>
          <rPr>
            <b/>
            <sz val="9"/>
            <color indexed="81"/>
            <rFont val="Tahoma"/>
            <family val="2"/>
          </rPr>
          <t>au moins 12 jours ouvrables entre le 1er/05 et le 31/10</t>
        </r>
        <r>
          <rPr>
            <sz val="9"/>
            <color indexed="81"/>
            <rFont val="Tahoma"/>
            <family val="2"/>
          </rPr>
          <t xml:space="preserve"> :
- il vous reste encore minimum 3 jours ouvrables à 5 jours ouvrables maximum (sans compter la 5ème semaine), </t>
        </r>
        <r>
          <rPr>
            <b/>
            <sz val="9"/>
            <color indexed="81"/>
            <rFont val="Tahoma"/>
            <family val="2"/>
          </rPr>
          <t>vous bénéficiez d'1 jour de fractionnement</t>
        </r>
        <r>
          <rPr>
            <sz val="9"/>
            <color indexed="81"/>
            <rFont val="Tahoma"/>
            <family val="2"/>
          </rPr>
          <t xml:space="preserve">.
- il vous reste encore au moins 6 jours ouvrables (sans compter la 5ème semaine), </t>
        </r>
        <r>
          <rPr>
            <b/>
            <sz val="9"/>
            <color indexed="81"/>
            <rFont val="Tahoma"/>
            <family val="2"/>
          </rPr>
          <t>vous bénéficiez de 2 jours de fractionnement</t>
        </r>
        <r>
          <rPr>
            <sz val="9"/>
            <color indexed="81"/>
            <rFont val="Tahoma"/>
            <family val="2"/>
          </rPr>
          <t xml:space="preserve">.
Les jours de fractionnement sont des jours </t>
        </r>
        <r>
          <rPr>
            <b/>
            <sz val="9"/>
            <color indexed="81"/>
            <rFont val="Tahoma"/>
            <family val="2"/>
          </rPr>
          <t>ouvrables</t>
        </r>
        <r>
          <rPr>
            <sz val="9"/>
            <color indexed="81"/>
            <rFont val="Tahoma"/>
            <family val="2"/>
          </rPr>
          <t xml:space="preserve"> qui viennent se rajouter aux jours restant à poser (des jours acquis à fin Mai) avant le 30 avril.
</t>
        </r>
        <r>
          <rPr>
            <b/>
            <sz val="9"/>
            <color indexed="81"/>
            <rFont val="Tahoma"/>
            <family val="2"/>
          </rPr>
          <t>Ils sont dus même en cas de rupture de contrat à compter du 31 octobre.</t>
        </r>
        <r>
          <rPr>
            <sz val="9"/>
            <color indexed="81"/>
            <rFont val="Tahoma"/>
            <family val="2"/>
          </rPr>
          <t xml:space="preserve">
</t>
        </r>
        <r>
          <rPr>
            <u/>
            <sz val="9"/>
            <color indexed="81"/>
            <rFont val="Tahoma"/>
            <family val="2"/>
          </rPr>
          <t>Exemple :</t>
        </r>
        <r>
          <rPr>
            <sz val="9"/>
            <color indexed="81"/>
            <rFont val="Tahoma"/>
            <family val="2"/>
          </rPr>
          <t xml:space="preserve">
30 jours ouvrables acquis - 17 jours ouvrables pris sur la période légale du 1er mai au 31 octobre sur 24 jours ouvrables, il reste un solde de 7 jours ouvrables au 31 octobre (hors 5ème semaine) --&gt; </t>
        </r>
        <r>
          <rPr>
            <b/>
            <sz val="9"/>
            <color indexed="81"/>
            <rFont val="Tahoma"/>
            <family val="2"/>
          </rPr>
          <t>+2 jrs fract</t>
        </r>
        <r>
          <rPr>
            <sz val="9"/>
            <color indexed="81"/>
            <rFont val="Tahoma"/>
            <family val="2"/>
          </rPr>
          <t xml:space="preserve">.
21 jours ouvrables acquis - 17 jours ouvrables pris sur la période légale du 1er mai au 31 octobre, il reste un solde de 4 jours ouvrables --&gt; </t>
        </r>
        <r>
          <rPr>
            <b/>
            <sz val="9"/>
            <color indexed="81"/>
            <rFont val="Tahoma"/>
            <family val="2"/>
          </rPr>
          <t>+1 jr fract</t>
        </r>
        <r>
          <rPr>
            <sz val="9"/>
            <color indexed="81"/>
            <rFont val="Tahoma"/>
            <family val="2"/>
          </rPr>
          <t>.</t>
        </r>
      </text>
    </comment>
    <comment ref="O83" authorId="1">
      <text>
        <r>
          <rPr>
            <b/>
            <sz val="9"/>
            <color indexed="8"/>
            <rFont val="Tahoma"/>
            <family val="2"/>
          </rPr>
          <t xml:space="preserve">SPAMAF :
</t>
        </r>
        <r>
          <rPr>
            <sz val="9"/>
            <color indexed="8"/>
            <rFont val="Tahoma"/>
            <family val="2"/>
          </rPr>
          <t xml:space="preserve">
Total salaire net [P62]  - montant brut des HC/MAJ/HM en [J47]) +  montant CSG/RDS non déductibles heures normales [P59] + montant CSG/RDS non déductibles hres compl/suppl [P60])</t>
        </r>
      </text>
    </comment>
    <comment ref="C84" authorId="1">
      <text>
        <r>
          <rPr>
            <b/>
            <sz val="9"/>
            <color indexed="8"/>
            <rFont val="Arial"/>
            <family val="2"/>
          </rPr>
          <t xml:space="preserve">SPAMAF : 
</t>
        </r>
        <r>
          <rPr>
            <sz val="9"/>
            <color indexed="8"/>
            <rFont val="Arial"/>
            <family val="2"/>
          </rPr>
          <t>Ne peut dépasser 30 jours ouvrables acquis au 31/05
+ 1 ou 2 jours de fractionnement éventuellement acquis au 31/10</t>
        </r>
      </text>
    </comment>
    <comment ref="C85" authorId="1">
      <text>
        <r>
          <rPr>
            <b/>
            <sz val="9"/>
            <color indexed="8"/>
            <rFont val="Arial"/>
            <family val="2"/>
          </rPr>
          <t>SPAMAF :</t>
        </r>
        <r>
          <rPr>
            <sz val="9"/>
            <color indexed="8"/>
            <rFont val="Arial"/>
            <family val="2"/>
          </rPr>
          <t xml:space="preserve">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Noter le nombre de jours de congés acquis sur l'</t>
        </r>
        <r>
          <rPr>
            <b/>
            <sz val="9"/>
            <color indexed="8"/>
            <rFont val="Arial"/>
            <family val="2"/>
          </rPr>
          <t>Année précédente</t>
        </r>
        <r>
          <rPr>
            <sz val="9"/>
            <color indexed="8"/>
            <rFont val="Arial"/>
            <family val="2"/>
          </rPr>
          <t xml:space="preserve"> et pris ce mois-ci.
</t>
        </r>
        <r>
          <rPr>
            <b/>
            <sz val="9"/>
            <color indexed="8"/>
            <rFont val="Arial"/>
            <family val="2"/>
          </rPr>
          <t>A compter du 31 octobre, si vous avez acquis des jours pour fractionnement, vous devez les rajouter si vous les avez pris</t>
        </r>
        <r>
          <rPr>
            <sz val="9"/>
            <color indexed="8"/>
            <rFont val="Arial"/>
            <family val="2"/>
          </rPr>
          <t xml:space="preserve">.
</t>
        </r>
        <r>
          <rPr>
            <u/>
            <sz val="9"/>
            <color indexed="57"/>
            <rFont val="Arial"/>
            <family val="2"/>
          </rPr>
          <t xml:space="preserve">Colonne </t>
        </r>
        <r>
          <rPr>
            <b/>
            <u/>
            <sz val="9"/>
            <color indexed="57"/>
            <rFont val="Arial"/>
            <family val="2"/>
          </rPr>
          <t>Année en cours</t>
        </r>
        <r>
          <rPr>
            <b/>
            <sz val="9"/>
            <color indexed="57"/>
            <rFont val="Arial"/>
            <family val="2"/>
          </rPr>
          <t xml:space="preserve"> :
</t>
        </r>
        <r>
          <rPr>
            <b/>
            <sz val="9"/>
            <color indexed="8"/>
            <rFont val="Arial"/>
            <family val="2"/>
          </rPr>
          <t xml:space="preserve">A remplir uniquement pour les congés pris payés par anticipation en Année Complète.
</t>
        </r>
        <r>
          <rPr>
            <sz val="9"/>
            <color indexed="8"/>
            <rFont val="Arial"/>
            <family val="2"/>
          </rPr>
          <t>Noter le nombre de congé acquis sur l'</t>
        </r>
        <r>
          <rPr>
            <b/>
            <sz val="9"/>
            <color indexed="8"/>
            <rFont val="Arial"/>
            <family val="2"/>
          </rPr>
          <t>Année en cours</t>
        </r>
        <r>
          <rPr>
            <sz val="9"/>
            <color indexed="8"/>
            <rFont val="Arial"/>
            <family val="2"/>
          </rPr>
          <t xml:space="preserve"> et pris par anticipation ce mois-ci.
</t>
        </r>
        <r>
          <rPr>
            <sz val="9"/>
            <color indexed="12"/>
            <rFont val="Arial"/>
            <family val="2"/>
          </rPr>
          <t xml:space="preserve">Ne concerne pas les  </t>
        </r>
        <r>
          <rPr>
            <b/>
            <sz val="9"/>
            <color indexed="12"/>
            <rFont val="Arial"/>
            <family val="2"/>
          </rPr>
          <t>Années Incomplètes</t>
        </r>
        <r>
          <rPr>
            <sz val="9"/>
            <color indexed="12"/>
            <rFont val="Arial"/>
            <family val="2"/>
          </rPr>
          <t>, car pas de prise de CP par anticipation pour ce type de mensu.</t>
        </r>
      </text>
    </comment>
    <comment ref="C86" authorId="1">
      <text>
        <r>
          <rPr>
            <b/>
            <sz val="9"/>
            <color indexed="8"/>
            <rFont val="Arial"/>
            <family val="2"/>
          </rPr>
          <t xml:space="preserve">SPAMAF : 
</t>
        </r>
        <r>
          <rPr>
            <u/>
            <sz val="9"/>
            <color indexed="57"/>
            <rFont val="Arial"/>
            <family val="2"/>
          </rPr>
          <t xml:space="preserve">Colonne </t>
        </r>
        <r>
          <rPr>
            <b/>
            <u/>
            <sz val="9"/>
            <color indexed="57"/>
            <rFont val="Arial"/>
            <family val="2"/>
          </rPr>
          <t>Année précédente</t>
        </r>
        <r>
          <rPr>
            <sz val="9"/>
            <color indexed="57"/>
            <rFont val="Arial"/>
            <family val="2"/>
          </rPr>
          <t xml:space="preserve"> :
</t>
        </r>
        <r>
          <rPr>
            <sz val="9"/>
            <color indexed="8"/>
            <rFont val="Arial"/>
            <family val="2"/>
          </rPr>
          <t xml:space="preserve">Additionner les jours ouvrables acquis pris en temps des mois précédents avec ceux pris ce mois-ci.
</t>
        </r>
        <r>
          <rPr>
            <u/>
            <sz val="9"/>
            <color indexed="57"/>
            <rFont val="Arial"/>
            <family val="2"/>
          </rPr>
          <t xml:space="preserve">Colonne </t>
        </r>
        <r>
          <rPr>
            <b/>
            <u/>
            <sz val="9"/>
            <color indexed="57"/>
            <rFont val="Arial"/>
            <family val="2"/>
          </rPr>
          <t>Année en cours</t>
        </r>
        <r>
          <rPr>
            <sz val="9"/>
            <color indexed="57"/>
            <rFont val="Arial"/>
            <family val="2"/>
          </rPr>
          <t xml:space="preserve"> :
</t>
        </r>
        <r>
          <rPr>
            <b/>
            <sz val="9"/>
            <color indexed="8"/>
            <rFont val="Arial"/>
            <family val="2"/>
          </rPr>
          <t xml:space="preserve">A remplir uniquement pour les congés pris payés par anticipation en Année Complète.
</t>
        </r>
        <r>
          <rPr>
            <sz val="9"/>
            <color indexed="8"/>
            <rFont val="Arial"/>
            <family val="2"/>
          </rPr>
          <t xml:space="preserve">Additionner les jours ouvrables acquis pris par anticipation les mois précédents avec ceux pris ce mois-ci.
</t>
        </r>
        <r>
          <rPr>
            <sz val="9"/>
            <color indexed="12"/>
            <rFont val="Arial"/>
            <family val="2"/>
          </rPr>
          <t xml:space="preserve">Ne concerne pas les  </t>
        </r>
        <r>
          <rPr>
            <b/>
            <sz val="9"/>
            <color indexed="12"/>
            <rFont val="Arial"/>
            <family val="2"/>
          </rPr>
          <t>Années Incomplètes</t>
        </r>
        <r>
          <rPr>
            <sz val="9"/>
            <color indexed="12"/>
            <rFont val="Arial"/>
            <family val="2"/>
          </rPr>
          <t xml:space="preserve">, car pas de prise de CP par anticipation pour ce type de mensu.
</t>
        </r>
      </text>
    </comment>
    <comment ref="C87" authorId="1">
      <text>
        <r>
          <rPr>
            <b/>
            <sz val="10"/>
            <color indexed="8"/>
            <rFont val="Arial"/>
            <family val="2"/>
          </rPr>
          <t xml:space="preserve">SPAMAF :
</t>
        </r>
        <r>
          <rPr>
            <sz val="10"/>
            <color indexed="8"/>
            <rFont val="Arial"/>
            <family val="2"/>
          </rPr>
          <t xml:space="preserve">Si le résultat est </t>
        </r>
        <r>
          <rPr>
            <b/>
            <sz val="10"/>
            <color indexed="10"/>
            <rFont val="Arial"/>
            <family val="2"/>
          </rPr>
          <t>négatif</t>
        </r>
        <r>
          <rPr>
            <sz val="10"/>
            <color indexed="8"/>
            <rFont val="Arial"/>
            <family val="2"/>
          </rPr>
          <t>, vous avez pris plus de jours de congé que le nombre de jours acquis !
A prendre en compte pour l'année suivante ou à déduire sur le solde de l'année suivante en cas de rupture de contrat</t>
        </r>
      </text>
    </comment>
  </commentList>
</comments>
</file>

<file path=xl/sharedStrings.xml><?xml version="1.0" encoding="utf-8"?>
<sst xmlns="http://schemas.openxmlformats.org/spreadsheetml/2006/main" count="148" uniqueCount="130">
  <si>
    <t>Syndicat Professionnel des Assistants Maternels et Assistants Familiaux</t>
  </si>
  <si>
    <t>Informations nécessaires au remplissage du BS</t>
  </si>
  <si>
    <t xml:space="preserve"> </t>
  </si>
  <si>
    <t xml:space="preserve">Enfant : </t>
  </si>
  <si>
    <t>Xxxxxxxxx XXXXXXXXXX</t>
  </si>
  <si>
    <t>Type de Contrat</t>
  </si>
  <si>
    <t xml:space="preserve"> Nom, prénom :</t>
  </si>
  <si>
    <t>Nom, prénom :</t>
  </si>
  <si>
    <t xml:space="preserve"> Adresse :</t>
  </si>
  <si>
    <t>Adresse :</t>
  </si>
  <si>
    <t xml:space="preserve"> CDI</t>
  </si>
  <si>
    <t xml:space="preserve"> N° Pajemploi :</t>
  </si>
  <si>
    <t>Emploi occupé :</t>
  </si>
  <si>
    <t>PUY-EN-VELAY</t>
  </si>
  <si>
    <t>N° Sécurité Sociale :</t>
  </si>
  <si>
    <t xml:space="preserve"> CDD</t>
  </si>
  <si>
    <t>Jours</t>
  </si>
  <si>
    <t>Heures</t>
  </si>
  <si>
    <t>Motif jour d'Absence</t>
  </si>
  <si>
    <t>Type de mensualisation</t>
  </si>
  <si>
    <t xml:space="preserve"> Nombre d'heures effectives d'accueil</t>
  </si>
  <si>
    <t xml:space="preserve"> Année Complète  </t>
  </si>
  <si>
    <t xml:space="preserve"> Nombre d'heures Complémentaires et Majorées</t>
  </si>
  <si>
    <t xml:space="preserve"> Nombre d'heures programmées dues</t>
  </si>
  <si>
    <t xml:space="preserve">Salaire horaire brut de base  </t>
  </si>
  <si>
    <t xml:space="preserve"> Année Incomplète  </t>
  </si>
  <si>
    <r>
      <t xml:space="preserve"> </t>
    </r>
    <r>
      <rPr>
        <b/>
        <u/>
        <sz val="11"/>
        <rFont val="Arial"/>
        <family val="2"/>
      </rPr>
      <t>Rémunération</t>
    </r>
  </si>
  <si>
    <t>Base</t>
  </si>
  <si>
    <t>Nombre</t>
  </si>
  <si>
    <t>Montant</t>
  </si>
  <si>
    <t xml:space="preserve">Taux de majoration :  </t>
  </si>
  <si>
    <t xml:space="preserve"> Heures complémentaires</t>
  </si>
  <si>
    <t xml:space="preserve"> Prime de Précarité de fin de mission</t>
  </si>
  <si>
    <t>Part Salariale</t>
  </si>
  <si>
    <r>
      <t xml:space="preserve"> </t>
    </r>
    <r>
      <rPr>
        <b/>
        <u/>
        <sz val="11"/>
        <rFont val="Arial"/>
        <family val="2"/>
      </rPr>
      <t>Cotisations sociales</t>
    </r>
  </si>
  <si>
    <t xml:space="preserve"> Sécurité sociale vieillesse plafonnée</t>
  </si>
  <si>
    <t xml:space="preserve"> Sécurité sociale vieillesse déplafonnée</t>
  </si>
  <si>
    <t xml:space="preserve"> Prévoyance</t>
  </si>
  <si>
    <t xml:space="preserve"> Total Cotisations Sociales</t>
  </si>
  <si>
    <t>Total Ind. Entretien :</t>
  </si>
  <si>
    <t xml:space="preserve"> Indemnité de repas </t>
  </si>
  <si>
    <t>Total Ind. Nourriture :</t>
  </si>
  <si>
    <t xml:space="preserve"> Indemnité goûter</t>
  </si>
  <si>
    <t>Total Indemnités</t>
  </si>
  <si>
    <t>Année précédente</t>
  </si>
  <si>
    <t>Année  en  cours</t>
  </si>
  <si>
    <r>
      <t xml:space="preserve"> </t>
    </r>
    <r>
      <rPr>
        <b/>
        <u/>
        <sz val="11"/>
        <rFont val="Arial"/>
        <family val="2"/>
      </rPr>
      <t xml:space="preserve">Congés payés </t>
    </r>
    <r>
      <rPr>
        <b/>
        <u/>
        <sz val="8"/>
        <rFont val="Arial"/>
        <family val="2"/>
      </rPr>
      <t>(en jrs ouvrables)</t>
    </r>
  </si>
  <si>
    <t xml:space="preserve"> Nbre de jours acquis dans l'année</t>
  </si>
  <si>
    <t xml:space="preserve"> Total Congés acquis sur l'année</t>
  </si>
  <si>
    <t xml:space="preserve">Cumul Net Imposable </t>
  </si>
  <si>
    <t xml:space="preserve"> Congés acquis pris ce mois-ci</t>
  </si>
  <si>
    <t xml:space="preserve"> Total Congés acq. pris sur l'Année</t>
  </si>
  <si>
    <t>Pour le calcul de votre abattement fiscal :</t>
  </si>
  <si>
    <t xml:space="preserve"> Solde Congés acquis à prendre</t>
  </si>
  <si>
    <t xml:space="preserve">Nombre de jours de 8h et +/j </t>
  </si>
  <si>
    <t xml:space="preserve">Nombre d'heures des journées – 8h/j </t>
  </si>
  <si>
    <t xml:space="preserve"> Mode de règlement :</t>
  </si>
  <si>
    <t xml:space="preserve"> Fait à :</t>
  </si>
  <si>
    <t xml:space="preserve"> le : </t>
  </si>
  <si>
    <t>Dans votre intérêt et pour vous aider à faire valoir vos droits conservez votre bulletin de salaire sans limitation de durée</t>
  </si>
  <si>
    <t>Nb Heure effectuées</t>
  </si>
  <si>
    <t>x</t>
  </si>
  <si>
    <t>jrs</t>
  </si>
  <si>
    <t>hrs</t>
  </si>
  <si>
    <t>km</t>
  </si>
  <si>
    <t xml:space="preserve">EMPLOYEUR  </t>
  </si>
  <si>
    <t xml:space="preserve">  SALARIE</t>
  </si>
  <si>
    <t>Mois de l'embauche</t>
  </si>
  <si>
    <t>Nb de mois sur l'Ann.Réf</t>
  </si>
  <si>
    <t>Nb max jours acquis en Mois validés</t>
  </si>
  <si>
    <t>Calcul jours acquis en Sem Validées</t>
  </si>
  <si>
    <t>Date d'embauche</t>
  </si>
  <si>
    <t>Fin du mois</t>
  </si>
  <si>
    <t>Equivalent mois</t>
  </si>
  <si>
    <t>Début Année.Ref.</t>
  </si>
  <si>
    <t>Date de fin de contrat</t>
  </si>
  <si>
    <t>Nb de jours ouvrés</t>
  </si>
  <si>
    <t xml:space="preserve"> Congés Supplmt. Enfants (au 30/04)</t>
  </si>
  <si>
    <t xml:space="preserve">  Accueil Occasionnel</t>
  </si>
  <si>
    <t xml:space="preserve"> Indemnité de rupture</t>
  </si>
  <si>
    <t xml:space="preserve">Salaire Net Imposable </t>
  </si>
  <si>
    <t>Salaire Brut</t>
  </si>
  <si>
    <t xml:space="preserve"> Indemnité kilométrique</t>
  </si>
  <si>
    <t>Taux %</t>
  </si>
  <si>
    <t>Part Employeur</t>
  </si>
  <si>
    <t xml:space="preserve"> Indemnité entretien par journée</t>
  </si>
  <si>
    <t xml:space="preserve"> Indemnité entretien /heure (ou /jour)</t>
  </si>
  <si>
    <t xml:space="preserve"> Impôt sur le revenu prélevé à la source</t>
  </si>
  <si>
    <t xml:space="preserve"> Indemnités</t>
  </si>
  <si>
    <t>Salaire net imposable</t>
  </si>
  <si>
    <t>Taux de prélèvement %</t>
  </si>
  <si>
    <t>Montant prélevé</t>
  </si>
  <si>
    <t xml:space="preserve"> FNAL</t>
  </si>
  <si>
    <t xml:space="preserve"> CSA</t>
  </si>
  <si>
    <t xml:space="preserve"> Assurance chômage</t>
  </si>
  <si>
    <t xml:space="preserve"> Contribution Dialogue Social</t>
  </si>
  <si>
    <t xml:space="preserve"> CEG - Retraite IRCEM</t>
  </si>
  <si>
    <t>Situation Géographique du salarié</t>
  </si>
  <si>
    <t xml:space="preserve"> Départements d'outre-mer</t>
  </si>
  <si>
    <t xml:space="preserve"> Tous Départements sauf Alsace-Moselle et outre-mer</t>
  </si>
  <si>
    <t>Salaire Net après prélèvement</t>
  </si>
  <si>
    <t xml:space="preserve">Heures  normales mensualisées  </t>
  </si>
  <si>
    <t xml:space="preserve"> Heures normales mensualisées</t>
  </si>
  <si>
    <t xml:space="preserve"> Retenue sur salaire par cassation sur les heures normales mensualisées</t>
  </si>
  <si>
    <t xml:space="preserve"> Formation professionnelle</t>
  </si>
  <si>
    <t xml:space="preserve"> Signature : (Non obligatoire)</t>
  </si>
  <si>
    <t xml:space="preserve">Heures majorées mensualisées </t>
  </si>
  <si>
    <t xml:space="preserve"> Heures majorées mensualisées </t>
  </si>
  <si>
    <t xml:space="preserve"> Retenue sur salaire par cassation sur les heures majorées mensualisées</t>
  </si>
  <si>
    <t xml:space="preserve"> Heures majorées non mensualisées</t>
  </si>
  <si>
    <t xml:space="preserve"> Réduction cotisation sur les heures complémentaires et sur les heures majorées</t>
  </si>
  <si>
    <t>CCN de la branche du secteur des particuliers employeurs et de l'emploi à domicile - Code APE 8891A</t>
  </si>
  <si>
    <t xml:space="preserve"> Allocations familiales</t>
  </si>
  <si>
    <t xml:space="preserve"> Maladie</t>
  </si>
  <si>
    <t xml:space="preserve"> Accident du travail</t>
  </si>
  <si>
    <t xml:space="preserve"> CSG déductible de l'impôt sur le revenu </t>
  </si>
  <si>
    <t xml:space="preserve"> CSG imposable de l'impôt sur le revenu</t>
  </si>
  <si>
    <t xml:space="preserve"> CSG imposable de l'impôt sur le revenu (heures compl/maj)</t>
  </si>
  <si>
    <t xml:space="preserve"> Régularisation des heures fin de contrat </t>
  </si>
  <si>
    <t xml:space="preserve"> Congés payés</t>
  </si>
  <si>
    <t xml:space="preserve"> Retenue sur salaire congés payés</t>
  </si>
  <si>
    <t xml:space="preserve"> Jour férié travaillé majoré</t>
  </si>
  <si>
    <t xml:space="preserve"> En Alsace-Moselle </t>
  </si>
  <si>
    <t xml:space="preserve">                 Net à payer </t>
  </si>
  <si>
    <t>Assistante Maternelle</t>
  </si>
  <si>
    <t>Montant Net Social</t>
  </si>
  <si>
    <t xml:space="preserve">Salaire Net </t>
  </si>
  <si>
    <t xml:space="preserve"> Contribution Prévention des Risques et Santé au Travail</t>
  </si>
  <si>
    <t>Lire les commentaires (onglet rouge)</t>
  </si>
  <si>
    <t>Copyright 2025 -  Propriété du SPAMAF  -  Reproduction interdite</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</si>
</sst>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7" formatCode="#,##0.00\ &quot;€&quot;;\-#,##0.00\ &quot;€&quot;"/>
    <numFmt numFmtId="44" formatCode="_-* #,##0.00\ &quot;€&quot;_-;\-* #,##0.00\ &quot;€&quot;_-;_-* &quot;-&quot;??\ &quot;€&quot;_-;_-@_-"/>
    <numFmt numFmtId="164" formatCode="#,##0.00\ [$€-401]\ ;\-#,##0.00\ [$€-401]\ ;&quot; -&quot;#\ [$€-401]\ "/>
    <numFmt numFmtId="165" formatCode="mmmm\ yyyy"/>
    <numFmt numFmtId="166" formatCode="#,##0.00&quot; €&quot;"/>
    <numFmt numFmtId="167" formatCode="d"/>
    <numFmt numFmtId="168" formatCode="#,##0.00&quot; €&quot;;[Red]\-#,##0.00&quot; €&quot;"/>
    <numFmt numFmtId="169" formatCode="0&quot; sem&quot;"/>
    <numFmt numFmtId="170" formatCode="0.00&quot; hrs&quot;"/>
    <numFmt numFmtId="171" formatCode="#,##0.00\ [$€-401]\ ;\-#,##0.00\ [$€-401]\ ;&quot; -&quot;#\ [$€-401]\ ;@\ "/>
    <numFmt numFmtId="172" formatCode="#,##0.00&quot; F &quot;;\-#,##0.00&quot; F &quot;;&quot; -&quot;#&quot; F &quot;;@\ "/>
    <numFmt numFmtId="173" formatCode="#,##0.00&quot; €&quot;;\-#,##0.00&quot; €&quot;"/>
    <numFmt numFmtId="174" formatCode="0.0"/>
    <numFmt numFmtId="175" formatCode="#,##0.00&quot; € &quot;;\-#,##0.00&quot; € &quot;;&quot; -&quot;#&quot; € &quot;;@\ "/>
    <numFmt numFmtId="176" formatCode="0.00&quot; jrs&quot;"/>
    <numFmt numFmtId="177" formatCode="0.0&quot; jrs&quot;"/>
    <numFmt numFmtId="178" formatCode="0.00&quot; sem&quot;"/>
    <numFmt numFmtId="179" formatCode="0&quot; jrs&quot;"/>
    <numFmt numFmtId="180" formatCode="dd/mm/yy"/>
    <numFmt numFmtId="181" formatCode="[$-40C]mmm\-yy;@"/>
    <numFmt numFmtId="182" formatCode="#,##0.0000\ [$€-803];\-#,##0.0000\ [$€-803]"/>
    <numFmt numFmtId="183" formatCode="#,##0.00\ [$€-803];\-#,##0.00\ [$€-803]"/>
    <numFmt numFmtId="184" formatCode="#,##0.00_ ;\-#,##0.00\ "/>
    <numFmt numFmtId="185" formatCode="#,##0.00\ [$€-81D];\-#,##0.00\ [$€-81D]"/>
    <numFmt numFmtId="186" formatCode="#,##0.0000\ &quot;€&quot;"/>
    <numFmt numFmtId="187" formatCode="0.000%"/>
    <numFmt numFmtId="188" formatCode="#,##0.0000&quot; €&quot;"/>
    <numFmt numFmtId="189" formatCode="\ #,##0.0000\ [$€-401]\ ;\-#,##0.0000\ [$€-401]\ ;&quot; -&quot;#\ [$€-401]\ "/>
    <numFmt numFmtId="190" formatCode="\ #,##0.00\ [$€-401]\ ;\-#,##0.00\ [$€-401]\ ;&quot; -&quot;#\ [$€-401]\ ;@\ "/>
    <numFmt numFmtId="191" formatCode="0.00&quot; €/ jr ouvrable&quot;"/>
    <numFmt numFmtId="192" formatCode="0&quot; jrs ouvrables&quot;"/>
    <numFmt numFmtId="193" formatCode="#,##0.0000\ [$€-40C];\-#,##0.0000\ [$€-40C]"/>
  </numFmts>
  <fonts count="95" x14ac:knownFonts="1">
    <font>
      <sz val="10"/>
      <name val="Arial"/>
      <family val="2"/>
    </font>
    <font>
      <b/>
      <sz val="11"/>
      <color indexed="10"/>
      <name val="Arial"/>
      <family val="2"/>
    </font>
    <font>
      <b/>
      <sz val="9"/>
      <color indexed="10"/>
      <name val="Arial"/>
      <family val="2"/>
    </font>
    <font>
      <b/>
      <sz val="18"/>
      <color indexed="56"/>
      <name val="Cambria"/>
      <family val="2"/>
    </font>
    <font>
      <sz val="8"/>
      <name val="Arial"/>
      <family val="2"/>
    </font>
    <font>
      <b/>
      <sz val="10"/>
      <name val="Arial"/>
      <family val="2"/>
    </font>
    <font>
      <sz val="8"/>
      <color indexed="9"/>
      <name val="Arial"/>
      <family val="2"/>
    </font>
    <font>
      <b/>
      <u/>
      <sz val="14"/>
      <name val="Arial"/>
      <family val="2"/>
    </font>
    <font>
      <sz val="12"/>
      <name val="Arial"/>
      <family val="2"/>
    </font>
    <font>
      <b/>
      <sz val="12"/>
      <name val="Arial"/>
      <family val="2"/>
    </font>
    <font>
      <b/>
      <sz val="11"/>
      <name val="Arial"/>
      <family val="2"/>
    </font>
    <font>
      <sz val="11"/>
      <name val="Arial"/>
      <family val="2"/>
    </font>
    <font>
      <b/>
      <sz val="10"/>
      <color indexed="10"/>
      <name val="Arial"/>
      <family val="2"/>
    </font>
    <font>
      <b/>
      <sz val="14"/>
      <name val="Arial"/>
      <family val="2"/>
    </font>
    <font>
      <b/>
      <sz val="9"/>
      <name val="Arial"/>
      <family val="2"/>
    </font>
    <font>
      <sz val="12"/>
      <color indexed="9"/>
      <name val="Arial"/>
      <family val="2"/>
    </font>
    <font>
      <b/>
      <sz val="9"/>
      <color indexed="8"/>
      <name val="Tahoma"/>
      <family val="2"/>
    </font>
    <font>
      <sz val="9"/>
      <color indexed="8"/>
      <name val="Tahoma"/>
      <family val="2"/>
    </font>
    <font>
      <b/>
      <sz val="12"/>
      <color indexed="14"/>
      <name val="Arial"/>
      <family val="2"/>
    </font>
    <font>
      <sz val="8"/>
      <name val="Tahoma"/>
      <family val="2"/>
    </font>
    <font>
      <sz val="10"/>
      <color indexed="9"/>
      <name val="Arial"/>
      <family val="2"/>
    </font>
    <font>
      <sz val="11"/>
      <color indexed="9"/>
      <name val="Arial"/>
      <family val="2"/>
    </font>
    <font>
      <sz val="6"/>
      <color indexed="9"/>
      <name val="Arial"/>
      <family val="2"/>
    </font>
    <font>
      <sz val="8"/>
      <color indexed="9"/>
      <name val="Tahoma"/>
      <family val="2"/>
    </font>
    <font>
      <b/>
      <sz val="10"/>
      <color indexed="9"/>
      <name val="Arial"/>
      <family val="2"/>
    </font>
    <font>
      <b/>
      <sz val="9"/>
      <name val="Tahoma"/>
      <family val="2"/>
    </font>
    <font>
      <b/>
      <sz val="9"/>
      <color indexed="9"/>
      <name val="Arial"/>
      <family val="2"/>
    </font>
    <font>
      <u/>
      <sz val="10"/>
      <name val="Arial"/>
      <family val="2"/>
    </font>
    <font>
      <sz val="9"/>
      <name val="Arial"/>
      <family val="2"/>
    </font>
    <font>
      <b/>
      <sz val="10"/>
      <color indexed="8"/>
      <name val="Tahoma"/>
      <family val="2"/>
    </font>
    <font>
      <sz val="10"/>
      <color indexed="10"/>
      <name val="Arial"/>
      <family val="2"/>
    </font>
    <font>
      <b/>
      <sz val="8"/>
      <color indexed="14"/>
      <name val="Arial"/>
      <family val="2"/>
    </font>
    <font>
      <sz val="10"/>
      <color indexed="8"/>
      <name val="Tahoma"/>
      <family val="2"/>
    </font>
    <font>
      <u/>
      <sz val="10"/>
      <color indexed="8"/>
      <name val="Tahoma"/>
      <family val="2"/>
    </font>
    <font>
      <b/>
      <sz val="12"/>
      <color indexed="9"/>
      <name val="Arial"/>
      <family val="2"/>
    </font>
    <font>
      <b/>
      <u/>
      <sz val="11"/>
      <name val="Arial"/>
      <family val="2"/>
    </font>
    <font>
      <b/>
      <sz val="9"/>
      <color indexed="8"/>
      <name val="Arial"/>
      <family val="2"/>
    </font>
    <font>
      <u/>
      <sz val="9"/>
      <color indexed="8"/>
      <name val="Tahoma"/>
      <family val="2"/>
    </font>
    <font>
      <sz val="9"/>
      <color indexed="8"/>
      <name val="Arial"/>
      <family val="2"/>
    </font>
    <font>
      <b/>
      <sz val="8"/>
      <name val="Arial"/>
      <family val="2"/>
    </font>
    <font>
      <b/>
      <i/>
      <sz val="9"/>
      <color indexed="14"/>
      <name val="Arial"/>
      <family val="2"/>
    </font>
    <font>
      <b/>
      <i/>
      <sz val="8"/>
      <name val="Arial"/>
      <family val="2"/>
    </font>
    <font>
      <b/>
      <i/>
      <sz val="8"/>
      <color indexed="9"/>
      <name val="Arial"/>
      <family val="2"/>
    </font>
    <font>
      <b/>
      <sz val="9"/>
      <color indexed="10"/>
      <name val="Tahoma"/>
      <family val="2"/>
    </font>
    <font>
      <sz val="9"/>
      <color indexed="10"/>
      <name val="Arial"/>
      <family val="2"/>
    </font>
    <font>
      <b/>
      <sz val="12"/>
      <color indexed="10"/>
      <name val="Arial"/>
      <family val="2"/>
    </font>
    <font>
      <b/>
      <u/>
      <sz val="8"/>
      <name val="Arial"/>
      <family val="2"/>
    </font>
    <font>
      <b/>
      <sz val="9"/>
      <color indexed="14"/>
      <name val="Arial"/>
      <family val="2"/>
    </font>
    <font>
      <u/>
      <sz val="9"/>
      <color indexed="57"/>
      <name val="Arial"/>
      <family val="2"/>
    </font>
    <font>
      <b/>
      <u/>
      <sz val="9"/>
      <color indexed="57"/>
      <name val="Arial"/>
      <family val="2"/>
    </font>
    <font>
      <sz val="9"/>
      <color indexed="57"/>
      <name val="Arial"/>
      <family val="2"/>
    </font>
    <font>
      <sz val="9"/>
      <color indexed="12"/>
      <name val="Tahoma"/>
      <family val="2"/>
    </font>
    <font>
      <u/>
      <sz val="9"/>
      <color indexed="12"/>
      <name val="Arial"/>
      <family val="2"/>
    </font>
    <font>
      <sz val="9"/>
      <color indexed="12"/>
      <name val="Arial"/>
      <family val="2"/>
    </font>
    <font>
      <b/>
      <sz val="9"/>
      <color indexed="12"/>
      <name val="Arial"/>
      <family val="2"/>
    </font>
    <font>
      <b/>
      <u/>
      <sz val="9"/>
      <color indexed="8"/>
      <name val="Tahoma"/>
      <family val="2"/>
    </font>
    <font>
      <b/>
      <sz val="9"/>
      <color indexed="57"/>
      <name val="Arial"/>
      <family val="2"/>
    </font>
    <font>
      <b/>
      <u/>
      <sz val="10"/>
      <name val="Arial"/>
      <family val="2"/>
    </font>
    <font>
      <b/>
      <sz val="10"/>
      <color indexed="8"/>
      <name val="Arial"/>
      <family val="2"/>
    </font>
    <font>
      <sz val="10"/>
      <color indexed="8"/>
      <name val="Arial"/>
      <family val="2"/>
    </font>
    <font>
      <i/>
      <sz val="9"/>
      <name val="Arial"/>
      <family val="2"/>
    </font>
    <font>
      <b/>
      <i/>
      <sz val="9"/>
      <name val="Arial"/>
      <family val="2"/>
    </font>
    <font>
      <i/>
      <sz val="8"/>
      <name val="Arial"/>
      <family val="2"/>
    </font>
    <font>
      <b/>
      <u/>
      <sz val="9"/>
      <color indexed="9"/>
      <name val="Arial"/>
      <family val="2"/>
    </font>
    <font>
      <sz val="10"/>
      <name val="Arial"/>
      <family val="2"/>
    </font>
    <font>
      <b/>
      <sz val="12"/>
      <color rgb="FFFF33CC"/>
      <name val="Arial"/>
      <family val="2"/>
    </font>
    <font>
      <sz val="10"/>
      <color theme="0"/>
      <name val="Arial"/>
      <family val="2"/>
    </font>
    <font>
      <sz val="9"/>
      <color indexed="81"/>
      <name val="Tahoma"/>
      <family val="2"/>
    </font>
    <font>
      <b/>
      <sz val="9"/>
      <color indexed="81"/>
      <name val="Tahoma"/>
      <family val="2"/>
    </font>
    <font>
      <sz val="8"/>
      <color theme="0"/>
      <name val="Tahoma"/>
      <family val="2"/>
    </font>
    <font>
      <sz val="8"/>
      <color theme="0"/>
      <name val="Arial"/>
      <family val="2"/>
    </font>
    <font>
      <b/>
      <u/>
      <sz val="9"/>
      <color indexed="8"/>
      <name val="Arial"/>
      <family val="2"/>
    </font>
    <font>
      <u/>
      <sz val="9"/>
      <color indexed="81"/>
      <name val="Tahoma"/>
      <family val="2"/>
    </font>
    <font>
      <sz val="10"/>
      <color indexed="81"/>
      <name val="Arial"/>
      <family val="2"/>
    </font>
    <font>
      <b/>
      <sz val="10"/>
      <color rgb="FFFF0000"/>
      <name val="Arial"/>
      <family val="2"/>
    </font>
    <font>
      <b/>
      <sz val="10"/>
      <color rgb="FF00B050"/>
      <name val="Arial"/>
      <family val="2"/>
    </font>
    <font>
      <i/>
      <sz val="11"/>
      <name val="Arial"/>
      <family val="2"/>
    </font>
    <font>
      <i/>
      <sz val="10"/>
      <name val="Arial"/>
      <family val="2"/>
    </font>
    <font>
      <b/>
      <sz val="10"/>
      <color rgb="FFFF00FF"/>
      <name val="Arial"/>
      <family val="2"/>
    </font>
    <font>
      <sz val="10"/>
      <color rgb="FF7030A0"/>
      <name val="Arial"/>
      <family val="2"/>
    </font>
    <font>
      <b/>
      <i/>
      <sz val="9"/>
      <color indexed="8"/>
      <name val="Tahoma"/>
      <family val="2"/>
    </font>
    <font>
      <i/>
      <sz val="9"/>
      <color indexed="8"/>
      <name val="Tahoma"/>
      <family val="2"/>
    </font>
    <font>
      <b/>
      <u/>
      <sz val="10"/>
      <color indexed="81"/>
      <name val="Arial"/>
      <family val="2"/>
    </font>
    <font>
      <sz val="10"/>
      <color rgb="FFFF0000"/>
      <name val="Arial"/>
      <family val="2"/>
    </font>
    <font>
      <sz val="10"/>
      <color indexed="81"/>
      <name val="Tahoma"/>
      <family val="2"/>
    </font>
    <font>
      <b/>
      <sz val="10"/>
      <color indexed="81"/>
      <name val="Tahoma"/>
      <family val="2"/>
    </font>
    <font>
      <sz val="12"/>
      <color rgb="FFFF0000"/>
      <name val="Arial"/>
      <family val="2"/>
    </font>
    <font>
      <b/>
      <u/>
      <sz val="14"/>
      <color theme="8" tint="0.79998168889431442"/>
      <name val="Arial"/>
      <family val="2"/>
    </font>
    <font>
      <sz val="12"/>
      <color theme="0"/>
      <name val="Arial"/>
      <family val="2"/>
    </font>
    <font>
      <b/>
      <i/>
      <sz val="9"/>
      <color indexed="81"/>
      <name val="Arial"/>
      <family val="2"/>
    </font>
    <font>
      <sz val="9"/>
      <color rgb="FFFF0000"/>
      <name val="Arial"/>
      <family val="2"/>
    </font>
    <font>
      <i/>
      <sz val="12"/>
      <name val="Arial"/>
      <family val="2"/>
    </font>
    <font>
      <b/>
      <i/>
      <sz val="11"/>
      <name val="Arial"/>
      <family val="2"/>
    </font>
    <font>
      <sz val="9"/>
      <color indexed="81"/>
      <name val="Tahoma"/>
      <charset val="1"/>
    </font>
    <font>
      <b/>
      <sz val="9"/>
      <color indexed="81"/>
      <name val="Tahoma"/>
      <charset val="1"/>
    </font>
  </fonts>
  <fills count="17">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7"/>
        <bgColor indexed="42"/>
      </patternFill>
    </fill>
    <fill>
      <patternFill patternType="solid">
        <fgColor indexed="52"/>
        <bgColor indexed="51"/>
      </patternFill>
    </fill>
    <fill>
      <patternFill patternType="solid">
        <fgColor indexed="43"/>
        <bgColor indexed="13"/>
      </patternFill>
    </fill>
    <fill>
      <patternFill patternType="solid">
        <fgColor indexed="13"/>
        <bgColor indexed="43"/>
      </patternFill>
    </fill>
    <fill>
      <patternFill patternType="solid">
        <fgColor rgb="FFFF9900"/>
        <bgColor indexed="51"/>
      </patternFill>
    </fill>
    <fill>
      <patternFill patternType="solid">
        <fgColor theme="8" tint="0.59999389629810485"/>
        <bgColor indexed="42"/>
      </patternFill>
    </fill>
    <fill>
      <patternFill patternType="solid">
        <fgColor rgb="FFFFFF99"/>
        <bgColor indexed="64"/>
      </patternFill>
    </fill>
    <fill>
      <patternFill patternType="solid">
        <fgColor theme="9" tint="0.59999389629810485"/>
        <bgColor indexed="64"/>
      </patternFill>
    </fill>
    <fill>
      <patternFill patternType="solid">
        <fgColor theme="9" tint="0.59999389629810485"/>
        <bgColor indexed="22"/>
      </patternFill>
    </fill>
    <fill>
      <patternFill patternType="solid">
        <fgColor theme="0" tint="-0.249977111117893"/>
        <bgColor indexed="9"/>
      </patternFill>
    </fill>
    <fill>
      <patternFill patternType="solid">
        <fgColor theme="0" tint="-0.14999847407452621"/>
        <bgColor indexed="9"/>
      </patternFill>
    </fill>
    <fill>
      <patternFill patternType="solid">
        <fgColor theme="0"/>
        <bgColor indexed="22"/>
      </patternFill>
    </fill>
    <fill>
      <patternFill patternType="solid">
        <fgColor theme="6" tint="0.79998168889431442"/>
        <bgColor indexed="64"/>
      </patternFill>
    </fill>
  </fills>
  <borders count="51">
    <border>
      <left/>
      <right/>
      <top/>
      <bottom/>
      <diagonal/>
    </border>
    <border>
      <left style="hair">
        <color indexed="9"/>
      </left>
      <right style="hair">
        <color indexed="9"/>
      </right>
      <top/>
      <bottom style="hair">
        <color indexed="9"/>
      </bottom>
      <diagonal/>
    </border>
    <border>
      <left style="thin">
        <color indexed="8"/>
      </left>
      <right/>
      <top style="thin">
        <color indexed="8"/>
      </top>
      <bottom/>
      <diagonal/>
    </border>
    <border>
      <left style="thin">
        <color indexed="8"/>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style="thin">
        <color indexed="8"/>
      </left>
      <right style="thin">
        <color indexed="8"/>
      </right>
      <top style="thin">
        <color indexed="8"/>
      </top>
      <bottom style="thin">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double">
        <color indexed="8"/>
      </right>
      <top/>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right style="double">
        <color indexed="8"/>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style="double">
        <color indexed="8"/>
      </left>
      <right style="double">
        <color indexed="8"/>
      </right>
      <top style="double">
        <color indexed="8"/>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double">
        <color indexed="8"/>
      </right>
      <top style="thin">
        <color indexed="8"/>
      </top>
      <bottom style="double">
        <color indexed="8"/>
      </bottom>
      <diagonal/>
    </border>
    <border>
      <left/>
      <right style="thin">
        <color indexed="8"/>
      </right>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right style="double">
        <color auto="1"/>
      </right>
      <top style="thin">
        <color indexed="64"/>
      </top>
      <bottom style="thin">
        <color indexed="64"/>
      </bottom>
      <diagonal/>
    </border>
    <border>
      <left/>
      <right/>
      <top style="thin">
        <color indexed="8"/>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thin">
        <color indexed="8"/>
      </left>
      <right style="double">
        <color indexed="64"/>
      </right>
      <top/>
      <bottom style="thin">
        <color indexed="8"/>
      </bottom>
      <diagonal/>
    </border>
    <border>
      <left/>
      <right style="double">
        <color indexed="64"/>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style="thin">
        <color indexed="64"/>
      </bottom>
      <diagonal/>
    </border>
    <border>
      <left style="thin">
        <color indexed="64"/>
      </left>
      <right/>
      <top/>
      <bottom style="thin">
        <color indexed="64"/>
      </bottom>
      <diagonal/>
    </border>
    <border>
      <left/>
      <right style="double">
        <color indexed="8"/>
      </right>
      <top/>
      <bottom style="thin">
        <color indexed="64"/>
      </bottom>
      <diagonal/>
    </border>
    <border>
      <left/>
      <right style="double">
        <color indexed="8"/>
      </right>
      <top style="thin">
        <color indexed="8"/>
      </top>
      <bottom style="thin">
        <color indexed="64"/>
      </bottom>
      <diagonal/>
    </border>
  </borders>
  <cellStyleXfs count="19">
    <xf numFmtId="0" fontId="0" fillId="0" borderId="0"/>
    <xf numFmtId="164" fontId="64" fillId="0" borderId="0" applyFill="0" applyBorder="0" applyAlignment="0" applyProtection="0"/>
    <xf numFmtId="172" fontId="64" fillId="0" borderId="0" applyFill="0" applyBorder="0" applyAlignment="0" applyProtection="0"/>
    <xf numFmtId="0" fontId="64" fillId="2" borderId="0" applyNumberFormat="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1" applyNumberFormat="0" applyFill="0" applyAlignment="0" applyProtection="0"/>
    <xf numFmtId="0" fontId="64" fillId="0" borderId="0" applyNumberFormat="0" applyFill="0" applyBorder="0" applyAlignment="0">
      <protection hidden="1"/>
    </xf>
    <xf numFmtId="0" fontId="64" fillId="0" borderId="0" applyNumberFormat="0" applyFill="0" applyBorder="0" applyAlignment="0">
      <protection hidden="1"/>
    </xf>
    <xf numFmtId="0" fontId="64" fillId="0" borderId="2" applyNumberFormat="0" applyFill="0" applyAlignment="0" applyProtection="0"/>
    <xf numFmtId="0" fontId="64" fillId="2" borderId="3" applyNumberFormat="0" applyAlignment="0" applyProtection="0"/>
    <xf numFmtId="0" fontId="64" fillId="0" borderId="2" applyNumberFormat="0" applyFill="0" applyAlignment="0" applyProtection="0"/>
    <xf numFmtId="0" fontId="64" fillId="0" borderId="0" applyNumberFormat="0" applyBorder="0" applyAlignment="0" applyProtection="0"/>
    <xf numFmtId="0" fontId="1" fillId="3" borderId="0" applyNumberFormat="0" applyBorder="0" applyAlignment="0" applyProtection="0"/>
    <xf numFmtId="0" fontId="2" fillId="0" borderId="0" applyNumberFormat="0" applyFill="0" applyBorder="0" applyAlignment="0" applyProtection="0"/>
    <xf numFmtId="0" fontId="64" fillId="0" borderId="0"/>
    <xf numFmtId="0" fontId="3" fillId="0" borderId="0" applyNumberFormat="0" applyFill="0" applyBorder="0" applyAlignment="0" applyProtection="0"/>
    <xf numFmtId="0" fontId="64" fillId="0" borderId="0"/>
    <xf numFmtId="172" fontId="64" fillId="0" borderId="0" applyFill="0" applyBorder="0" applyAlignment="0" applyProtection="0"/>
  </cellStyleXfs>
  <cellXfs count="381">
    <xf numFmtId="0" fontId="0" fillId="0" borderId="0" xfId="0"/>
    <xf numFmtId="0" fontId="0" fillId="0" borderId="0" xfId="0" applyAlignment="1" applyProtection="1">
      <alignment vertical="center"/>
      <protection hidden="1"/>
    </xf>
    <xf numFmtId="0" fontId="4" fillId="0" borderId="0" xfId="0" applyFont="1" applyAlignment="1" applyProtection="1">
      <alignment vertical="center"/>
      <protection hidden="1"/>
    </xf>
    <xf numFmtId="0" fontId="6" fillId="0" borderId="0" xfId="0" applyFont="1" applyAlignment="1" applyProtection="1">
      <alignment vertical="center"/>
      <protection hidden="1"/>
    </xf>
    <xf numFmtId="0" fontId="8" fillId="0" borderId="0" xfId="0" applyFont="1" applyProtection="1">
      <protection hidden="1"/>
    </xf>
    <xf numFmtId="0" fontId="8" fillId="0" borderId="0" xfId="0" applyFont="1"/>
    <xf numFmtId="0" fontId="5" fillId="3" borderId="4" xfId="0" applyFont="1" applyFill="1" applyBorder="1" applyAlignment="1" applyProtection="1">
      <alignment vertical="center"/>
      <protection hidden="1"/>
    </xf>
    <xf numFmtId="0" fontId="5" fillId="3" borderId="5"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8"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10" fillId="0" borderId="7" xfId="0" applyFont="1" applyBorder="1" applyAlignment="1" applyProtection="1">
      <alignment horizontal="right" vertical="center"/>
      <protection hidden="1"/>
    </xf>
    <xf numFmtId="0" fontId="9" fillId="0" borderId="0" xfId="0" applyFont="1" applyAlignment="1" applyProtection="1">
      <alignment vertical="center" wrapText="1"/>
      <protection hidden="1"/>
    </xf>
    <xf numFmtId="0" fontId="7" fillId="4" borderId="0" xfId="0" applyFont="1" applyFill="1" applyAlignment="1" applyProtection="1">
      <alignment vertical="center"/>
      <protection hidden="1"/>
    </xf>
    <xf numFmtId="0" fontId="0" fillId="0" borderId="0" xfId="0" applyProtection="1">
      <protection hidden="1"/>
    </xf>
    <xf numFmtId="0" fontId="14" fillId="0" borderId="7" xfId="0" applyFont="1" applyBorder="1" applyAlignment="1" applyProtection="1">
      <alignment vertical="center"/>
      <protection hidden="1"/>
    </xf>
    <xf numFmtId="0" fontId="11" fillId="0" borderId="0" xfId="0" applyFont="1" applyAlignment="1" applyProtection="1">
      <alignment horizontal="left" vertical="center"/>
      <protection hidden="1"/>
    </xf>
    <xf numFmtId="0" fontId="14"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4" fillId="2" borderId="0" xfId="0" applyFont="1" applyFill="1" applyAlignment="1" applyProtection="1">
      <alignment vertical="center"/>
      <protection hidden="1"/>
    </xf>
    <xf numFmtId="166" fontId="4" fillId="0" borderId="0" xfId="0" applyNumberFormat="1" applyFont="1" applyAlignment="1" applyProtection="1">
      <alignment vertical="center"/>
      <protection hidden="1"/>
    </xf>
    <xf numFmtId="0" fontId="15" fillId="0" borderId="0" xfId="0" applyFont="1" applyAlignment="1" applyProtection="1">
      <alignment vertical="center"/>
      <protection hidden="1"/>
    </xf>
    <xf numFmtId="0" fontId="0" fillId="0" borderId="7" xfId="0" applyBorder="1" applyAlignment="1" applyProtection="1">
      <alignment vertical="center"/>
      <protection hidden="1"/>
    </xf>
    <xf numFmtId="0" fontId="15" fillId="0" borderId="0" xfId="0" applyFont="1" applyAlignment="1" applyProtection="1">
      <alignment horizontal="left" vertical="center"/>
      <protection hidden="1"/>
    </xf>
    <xf numFmtId="0" fontId="9" fillId="3" borderId="8" xfId="0" applyFont="1" applyFill="1" applyBorder="1" applyAlignment="1" applyProtection="1">
      <alignment horizontal="center" vertical="center"/>
      <protection locked="0"/>
    </xf>
    <xf numFmtId="0" fontId="8" fillId="0" borderId="0" xfId="0" applyFont="1" applyAlignment="1" applyProtection="1">
      <alignment horizontal="left" vertical="center"/>
      <protection hidden="1"/>
    </xf>
    <xf numFmtId="0" fontId="12" fillId="0" borderId="0" xfId="0" applyFont="1" applyAlignment="1" applyProtection="1">
      <alignment vertical="center" wrapText="1"/>
      <protection hidden="1"/>
    </xf>
    <xf numFmtId="166" fontId="19" fillId="0" borderId="0" xfId="0" applyNumberFormat="1" applyFont="1" applyAlignment="1" applyProtection="1">
      <alignment vertical="center"/>
      <protection hidden="1"/>
    </xf>
    <xf numFmtId="0" fontId="20" fillId="0" borderId="0" xfId="0" applyFont="1" applyProtection="1">
      <protection hidden="1"/>
    </xf>
    <xf numFmtId="0" fontId="21" fillId="0" borderId="7" xfId="0" applyFont="1" applyBorder="1" applyAlignment="1" applyProtection="1">
      <alignment vertical="center"/>
      <protection hidden="1"/>
    </xf>
    <xf numFmtId="0" fontId="22" fillId="0" borderId="0" xfId="0" applyFont="1" applyAlignment="1" applyProtection="1">
      <alignment vertical="center"/>
      <protection hidden="1"/>
    </xf>
    <xf numFmtId="0" fontId="21" fillId="0" borderId="11" xfId="0" applyFont="1" applyBorder="1" applyAlignment="1" applyProtection="1">
      <alignment vertical="center"/>
      <protection hidden="1"/>
    </xf>
    <xf numFmtId="166" fontId="23" fillId="0" borderId="0" xfId="0" applyNumberFormat="1" applyFont="1" applyAlignment="1" applyProtection="1">
      <alignment vertical="center"/>
      <protection hidden="1"/>
    </xf>
    <xf numFmtId="0" fontId="24" fillId="0" borderId="0" xfId="0" applyFont="1" applyAlignment="1" applyProtection="1">
      <alignment vertical="center" wrapText="1"/>
      <protection hidden="1"/>
    </xf>
    <xf numFmtId="0" fontId="20" fillId="0" borderId="0" xfId="0" applyFont="1" applyAlignment="1" applyProtection="1">
      <alignment vertical="center"/>
      <protection hidden="1"/>
    </xf>
    <xf numFmtId="0" fontId="11" fillId="0" borderId="12"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166" fontId="25" fillId="0" borderId="0" xfId="0" applyNumberFormat="1" applyFont="1" applyAlignment="1" applyProtection="1">
      <alignment horizontal="center" vertical="center"/>
      <protection hidden="1"/>
    </xf>
    <xf numFmtId="0" fontId="26" fillId="0" borderId="0" xfId="0" applyFont="1" applyAlignment="1" applyProtection="1">
      <alignment horizontal="center"/>
      <protection hidden="1"/>
    </xf>
    <xf numFmtId="0" fontId="14" fillId="0" borderId="0" xfId="0" applyFont="1" applyAlignment="1" applyProtection="1">
      <alignment horizontal="center"/>
      <protection hidden="1"/>
    </xf>
    <xf numFmtId="0" fontId="2"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167" fontId="10" fillId="0" borderId="14" xfId="0" applyNumberFormat="1"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8" fillId="0" borderId="0" xfId="0" applyFont="1" applyAlignment="1" applyProtection="1">
      <alignment vertical="center"/>
      <protection hidden="1"/>
    </xf>
    <xf numFmtId="0" fontId="11" fillId="0" borderId="15" xfId="0" applyFont="1" applyBorder="1" applyAlignment="1" applyProtection="1">
      <alignment horizontal="center" vertical="center"/>
      <protection hidden="1"/>
    </xf>
    <xf numFmtId="0" fontId="28" fillId="0" borderId="12" xfId="0" applyFont="1"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30" fillId="0" borderId="0" xfId="0" applyFont="1" applyAlignment="1" applyProtection="1">
      <alignment vertical="center"/>
      <protection hidden="1"/>
    </xf>
    <xf numFmtId="167" fontId="14" fillId="0" borderId="16" xfId="0" applyNumberFormat="1" applyFont="1" applyBorder="1" applyAlignment="1" applyProtection="1">
      <alignment horizontal="center" vertical="center"/>
      <protection hidden="1"/>
    </xf>
    <xf numFmtId="0" fontId="14" fillId="0" borderId="0" xfId="0" applyFont="1" applyAlignment="1" applyProtection="1">
      <alignment vertical="center"/>
      <protection hidden="1"/>
    </xf>
    <xf numFmtId="0" fontId="14" fillId="0" borderId="0" xfId="0" applyFont="1" applyProtection="1">
      <protection hidden="1"/>
    </xf>
    <xf numFmtId="0" fontId="2" fillId="0" borderId="0" xfId="0" applyFont="1" applyAlignment="1" applyProtection="1">
      <alignment vertical="center"/>
      <protection hidden="1"/>
    </xf>
    <xf numFmtId="167" fontId="10" fillId="0" borderId="17" xfId="0" applyNumberFormat="1" applyFont="1" applyBorder="1" applyAlignment="1" applyProtection="1">
      <alignment horizontal="center" vertical="center"/>
      <protection hidden="1"/>
    </xf>
    <xf numFmtId="167" fontId="4" fillId="0" borderId="0" xfId="0" applyNumberFormat="1" applyFont="1" applyProtection="1">
      <protection hidden="1"/>
    </xf>
    <xf numFmtId="168" fontId="13" fillId="4" borderId="0" xfId="0" applyNumberFormat="1" applyFont="1" applyFill="1" applyAlignment="1" applyProtection="1">
      <alignment horizontal="center" vertical="center"/>
      <protection hidden="1"/>
    </xf>
    <xf numFmtId="0" fontId="0" fillId="4" borderId="0" xfId="0" applyFill="1" applyProtection="1">
      <protection hidden="1"/>
    </xf>
    <xf numFmtId="0" fontId="0" fillId="4" borderId="0" xfId="0" applyFill="1" applyAlignment="1" applyProtection="1">
      <alignment vertical="center"/>
      <protection hidden="1"/>
    </xf>
    <xf numFmtId="169" fontId="0" fillId="4" borderId="0" xfId="0" applyNumberFormat="1" applyFill="1" applyAlignment="1" applyProtection="1">
      <alignment horizontal="center" vertical="center"/>
      <protection hidden="1"/>
    </xf>
    <xf numFmtId="0" fontId="11" fillId="0" borderId="7" xfId="0" applyFont="1" applyBorder="1" applyAlignment="1" applyProtection="1">
      <alignment vertical="center"/>
      <protection hidden="1"/>
    </xf>
    <xf numFmtId="0" fontId="11" fillId="0" borderId="0" xfId="0" applyFont="1" applyAlignment="1" applyProtection="1">
      <alignment vertical="center"/>
      <protection hidden="1"/>
    </xf>
    <xf numFmtId="0" fontId="31" fillId="0" borderId="11" xfId="0" applyFont="1" applyBorder="1" applyAlignment="1" applyProtection="1">
      <alignment horizontal="right" vertical="center"/>
      <protection hidden="1"/>
    </xf>
    <xf numFmtId="0" fontId="10" fillId="0" borderId="7"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0" fillId="0" borderId="0" xfId="0" applyAlignment="1" applyProtection="1">
      <alignment horizontal="center" vertical="center"/>
      <protection hidden="1"/>
    </xf>
    <xf numFmtId="0" fontId="34" fillId="0" borderId="0" xfId="0" applyFont="1" applyAlignment="1" applyProtection="1">
      <alignment vertical="center"/>
      <protection hidden="1"/>
    </xf>
    <xf numFmtId="0" fontId="4" fillId="0" borderId="0" xfId="0" applyFont="1" applyProtection="1">
      <protection hidden="1"/>
    </xf>
    <xf numFmtId="171" fontId="10"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166" fontId="10" fillId="0" borderId="0" xfId="0" applyNumberFormat="1" applyFont="1" applyAlignment="1" applyProtection="1">
      <alignment horizontal="right" vertical="center"/>
      <protection hidden="1"/>
    </xf>
    <xf numFmtId="166" fontId="10" fillId="0" borderId="11" xfId="0" applyNumberFormat="1" applyFont="1" applyBorder="1" applyAlignment="1" applyProtection="1">
      <alignment horizontal="right" vertical="center"/>
      <protection hidden="1"/>
    </xf>
    <xf numFmtId="0" fontId="39" fillId="0" borderId="0" xfId="0" applyFont="1" applyProtection="1">
      <protection hidden="1"/>
    </xf>
    <xf numFmtId="171" fontId="11" fillId="0" borderId="0" xfId="0" applyNumberFormat="1" applyFont="1" applyAlignment="1" applyProtection="1">
      <alignment vertical="center"/>
      <protection hidden="1"/>
    </xf>
    <xf numFmtId="0" fontId="14" fillId="0" borderId="0" xfId="0" applyFont="1" applyAlignment="1" applyProtection="1">
      <alignment horizontal="right" vertical="center"/>
      <protection hidden="1"/>
    </xf>
    <xf numFmtId="171" fontId="10" fillId="0" borderId="0" xfId="0" applyNumberFormat="1" applyFont="1" applyAlignment="1" applyProtection="1">
      <alignment horizontal="right" vertical="center"/>
      <protection hidden="1"/>
    </xf>
    <xf numFmtId="0" fontId="28" fillId="0" borderId="3" xfId="0" applyFont="1" applyBorder="1" applyAlignment="1" applyProtection="1">
      <alignment horizontal="center" vertical="center" wrapText="1"/>
      <protection hidden="1"/>
    </xf>
    <xf numFmtId="0" fontId="0" fillId="0" borderId="11" xfId="0" applyBorder="1" applyAlignment="1" applyProtection="1">
      <alignment vertical="center"/>
      <protection hidden="1"/>
    </xf>
    <xf numFmtId="0" fontId="28" fillId="0" borderId="0" xfId="0" applyFont="1" applyAlignment="1" applyProtection="1">
      <alignment vertical="center"/>
      <protection hidden="1"/>
    </xf>
    <xf numFmtId="176" fontId="28" fillId="0" borderId="3" xfId="0" applyNumberFormat="1" applyFont="1" applyBorder="1" applyAlignment="1" applyProtection="1">
      <alignment horizontal="center" vertical="center"/>
      <protection hidden="1"/>
    </xf>
    <xf numFmtId="0" fontId="8" fillId="0" borderId="0" xfId="0" applyFont="1" applyAlignment="1" applyProtection="1">
      <alignment horizontal="right" vertical="center"/>
      <protection hidden="1"/>
    </xf>
    <xf numFmtId="0" fontId="8" fillId="0" borderId="11" xfId="0" applyFont="1" applyBorder="1" applyAlignment="1" applyProtection="1">
      <alignment horizontal="right" vertical="center"/>
      <protection hidden="1"/>
    </xf>
    <xf numFmtId="0" fontId="5" fillId="0" borderId="7" xfId="0" applyFont="1" applyBorder="1" applyAlignment="1" applyProtection="1">
      <alignment vertical="center"/>
      <protection hidden="1"/>
    </xf>
    <xf numFmtId="0" fontId="5" fillId="0" borderId="0" xfId="0" applyFont="1" applyAlignment="1" applyProtection="1">
      <alignment vertical="center"/>
      <protection hidden="1"/>
    </xf>
    <xf numFmtId="0" fontId="10" fillId="0" borderId="11" xfId="0" applyFont="1" applyBorder="1" applyAlignment="1" applyProtection="1">
      <alignment horizontal="right" vertical="center"/>
      <protection hidden="1"/>
    </xf>
    <xf numFmtId="0" fontId="5" fillId="0" borderId="7"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28" fillId="0" borderId="7" xfId="0" applyFont="1" applyBorder="1" applyAlignment="1" applyProtection="1">
      <alignment horizontal="left" vertical="center"/>
      <protection hidden="1"/>
    </xf>
    <xf numFmtId="0" fontId="60" fillId="0" borderId="0" xfId="0" applyFont="1" applyAlignment="1" applyProtection="1">
      <alignment horizontal="left" vertical="center"/>
      <protection hidden="1"/>
    </xf>
    <xf numFmtId="0" fontId="28" fillId="0" borderId="7" xfId="0" applyFont="1" applyBorder="1" applyAlignment="1" applyProtection="1">
      <alignment vertical="center"/>
      <protection hidden="1"/>
    </xf>
    <xf numFmtId="0" fontId="24" fillId="0" borderId="0" xfId="0" applyFont="1" applyAlignment="1" applyProtection="1">
      <alignment vertical="center"/>
      <protection hidden="1"/>
    </xf>
    <xf numFmtId="0" fontId="63" fillId="0" borderId="0" xfId="0" applyFont="1" applyAlignment="1" applyProtection="1">
      <alignment vertical="center"/>
      <protection hidden="1"/>
    </xf>
    <xf numFmtId="180" fontId="24" fillId="0" borderId="0" xfId="0" applyNumberFormat="1"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14" fillId="0" borderId="9" xfId="0" applyFont="1" applyBorder="1" applyAlignment="1" applyProtection="1">
      <alignment vertical="center"/>
      <protection hidden="1"/>
    </xf>
    <xf numFmtId="0" fontId="66" fillId="0" borderId="0" xfId="0" applyFont="1" applyAlignment="1" applyProtection="1">
      <alignment vertical="center"/>
      <protection hidden="1"/>
    </xf>
    <xf numFmtId="0" fontId="66" fillId="0" borderId="0" xfId="0" applyFont="1" applyProtection="1">
      <protection hidden="1"/>
    </xf>
    <xf numFmtId="0" fontId="19" fillId="0" borderId="0" xfId="0" applyFont="1" applyAlignment="1" applyProtection="1">
      <alignment vertical="center"/>
      <protection hidden="1"/>
    </xf>
    <xf numFmtId="0" fontId="66" fillId="0" borderId="10" xfId="0" applyFont="1" applyBorder="1" applyAlignment="1" applyProtection="1">
      <alignment vertical="center"/>
      <protection hidden="1"/>
    </xf>
    <xf numFmtId="0" fontId="69" fillId="0" borderId="7" xfId="0" applyFont="1" applyBorder="1" applyAlignment="1" applyProtection="1">
      <alignment vertical="center"/>
      <protection hidden="1"/>
    </xf>
    <xf numFmtId="0" fontId="0" fillId="0" borderId="0" xfId="0" applyAlignment="1" applyProtection="1">
      <alignment horizontal="right" vertical="center"/>
      <protection hidden="1"/>
    </xf>
    <xf numFmtId="2" fontId="0" fillId="0" borderId="0" xfId="0" applyNumberFormat="1" applyAlignment="1" applyProtection="1">
      <alignment vertical="center"/>
      <protection hidden="1"/>
    </xf>
    <xf numFmtId="2" fontId="66" fillId="0" borderId="0" xfId="0" applyNumberFormat="1" applyFont="1" applyProtection="1">
      <protection hidden="1"/>
    </xf>
    <xf numFmtId="0" fontId="66" fillId="0" borderId="0" xfId="0" applyFont="1" applyAlignment="1" applyProtection="1">
      <alignment horizontal="center" vertical="center"/>
      <protection hidden="1"/>
    </xf>
    <xf numFmtId="2" fontId="66" fillId="0" borderId="0" xfId="0" applyNumberFormat="1" applyFont="1" applyAlignment="1" applyProtection="1">
      <alignment vertical="center"/>
      <protection hidden="1"/>
    </xf>
    <xf numFmtId="0" fontId="57" fillId="0" borderId="0" xfId="0" applyFont="1" applyAlignment="1" applyProtection="1">
      <alignment horizontal="right" vertical="center"/>
      <protection hidden="1"/>
    </xf>
    <xf numFmtId="0" fontId="70" fillId="0" borderId="0" xfId="0" applyFont="1" applyAlignment="1" applyProtection="1">
      <alignment vertical="center"/>
      <protection hidden="1"/>
    </xf>
    <xf numFmtId="0" fontId="11" fillId="0" borderId="20" xfId="0" applyFont="1" applyBorder="1" applyAlignment="1">
      <alignment horizontal="center" vertical="center"/>
    </xf>
    <xf numFmtId="0" fontId="60" fillId="0" borderId="7" xfId="0" applyFont="1" applyBorder="1" applyAlignment="1" applyProtection="1">
      <alignment vertical="center"/>
      <protection hidden="1"/>
    </xf>
    <xf numFmtId="183" fontId="8" fillId="0" borderId="0" xfId="0" applyNumberFormat="1" applyFont="1" applyAlignment="1" applyProtection="1">
      <alignment vertical="center"/>
      <protection hidden="1"/>
    </xf>
    <xf numFmtId="183" fontId="0" fillId="0" borderId="0" xfId="0" applyNumberFormat="1" applyAlignment="1" applyProtection="1">
      <alignment vertical="center"/>
      <protection hidden="1"/>
    </xf>
    <xf numFmtId="184" fontId="0" fillId="0" borderId="0" xfId="0" applyNumberFormat="1" applyAlignment="1" applyProtection="1">
      <alignment vertical="center"/>
      <protection hidden="1"/>
    </xf>
    <xf numFmtId="0" fontId="70" fillId="0" borderId="0" xfId="0" applyFont="1" applyProtection="1">
      <protection hidden="1"/>
    </xf>
    <xf numFmtId="0" fontId="77" fillId="0" borderId="0" xfId="0" applyFont="1" applyAlignment="1" applyProtection="1">
      <alignment vertical="center"/>
      <protection hidden="1"/>
    </xf>
    <xf numFmtId="0" fontId="76" fillId="0" borderId="0" xfId="0" applyFont="1" applyAlignment="1" applyProtection="1">
      <alignment vertical="center"/>
      <protection hidden="1"/>
    </xf>
    <xf numFmtId="170" fontId="76" fillId="0" borderId="0" xfId="0" applyNumberFormat="1" applyFont="1" applyAlignment="1" applyProtection="1">
      <alignment vertical="center"/>
      <protection hidden="1"/>
    </xf>
    <xf numFmtId="0" fontId="77" fillId="0" borderId="0" xfId="0" applyFont="1"/>
    <xf numFmtId="0" fontId="60" fillId="0" borderId="0" xfId="0" applyFont="1" applyAlignment="1" applyProtection="1">
      <alignment horizontal="right" vertical="center"/>
      <protection hidden="1"/>
    </xf>
    <xf numFmtId="9" fontId="77" fillId="3" borderId="8" xfId="0" applyNumberFormat="1" applyFont="1" applyFill="1" applyBorder="1" applyAlignment="1" applyProtection="1">
      <alignment horizontal="center" vertical="center"/>
      <protection locked="0"/>
    </xf>
    <xf numFmtId="0" fontId="77" fillId="0" borderId="0" xfId="0" applyFont="1" applyAlignment="1" applyProtection="1">
      <alignment horizontal="right" vertical="center"/>
      <protection hidden="1"/>
    </xf>
    <xf numFmtId="7" fontId="0" fillId="0" borderId="0" xfId="0" applyNumberFormat="1"/>
    <xf numFmtId="182" fontId="0" fillId="0" borderId="0" xfId="0" applyNumberFormat="1"/>
    <xf numFmtId="183" fontId="0" fillId="0" borderId="0" xfId="0" applyNumberFormat="1"/>
    <xf numFmtId="10" fontId="0" fillId="0" borderId="0" xfId="0" applyNumberFormat="1"/>
    <xf numFmtId="0" fontId="78" fillId="0" borderId="0" xfId="0" applyFont="1" applyAlignment="1" applyProtection="1">
      <alignment horizontal="right" vertical="center"/>
      <protection hidden="1"/>
    </xf>
    <xf numFmtId="184" fontId="74" fillId="0" borderId="0" xfId="0" applyNumberFormat="1" applyFont="1" applyAlignment="1" applyProtection="1">
      <alignment vertical="center"/>
      <protection hidden="1"/>
    </xf>
    <xf numFmtId="185" fontId="0" fillId="0" borderId="0" xfId="0" applyNumberFormat="1"/>
    <xf numFmtId="0" fontId="0" fillId="0" borderId="0" xfId="0" quotePrefix="1" applyAlignment="1" applyProtection="1">
      <alignment vertical="center"/>
      <protection hidden="1"/>
    </xf>
    <xf numFmtId="183" fontId="74" fillId="0" borderId="0" xfId="0" applyNumberFormat="1" applyFont="1" applyAlignment="1" applyProtection="1">
      <alignment vertical="center"/>
      <protection hidden="1"/>
    </xf>
    <xf numFmtId="183" fontId="75" fillId="0" borderId="0" xfId="0" applyNumberFormat="1" applyFont="1" applyAlignment="1" applyProtection="1">
      <alignment horizontal="center" vertical="center"/>
      <protection hidden="1"/>
    </xf>
    <xf numFmtId="0" fontId="5" fillId="0" borderId="0" xfId="0" applyFont="1" applyProtection="1">
      <protection hidden="1"/>
    </xf>
    <xf numFmtId="183" fontId="5" fillId="0" borderId="0" xfId="0" applyNumberFormat="1" applyFont="1" applyProtection="1">
      <protection hidden="1"/>
    </xf>
    <xf numFmtId="184" fontId="79" fillId="0" borderId="0" xfId="0" applyNumberFormat="1" applyFont="1" applyAlignment="1" applyProtection="1">
      <alignment vertical="center"/>
      <protection hidden="1"/>
    </xf>
    <xf numFmtId="0" fontId="77" fillId="0" borderId="0" xfId="0" applyFont="1" applyAlignment="1">
      <alignment vertical="center" wrapText="1"/>
    </xf>
    <xf numFmtId="0" fontId="60" fillId="0" borderId="0" xfId="0" applyFont="1" applyAlignment="1">
      <alignment vertical="center" wrapText="1"/>
    </xf>
    <xf numFmtId="0" fontId="27" fillId="0" borderId="0" xfId="0" applyFont="1" applyAlignment="1" applyProtection="1">
      <alignment vertical="center"/>
      <protection hidden="1"/>
    </xf>
    <xf numFmtId="0" fontId="28" fillId="0" borderId="0" xfId="0" applyFont="1"/>
    <xf numFmtId="0" fontId="28" fillId="0" borderId="0" xfId="0" applyFont="1" applyAlignment="1">
      <alignment horizontal="right"/>
    </xf>
    <xf numFmtId="0" fontId="8" fillId="0" borderId="38" xfId="0" applyFont="1" applyBorder="1" applyAlignment="1" applyProtection="1">
      <alignment vertical="center"/>
      <protection hidden="1"/>
    </xf>
    <xf numFmtId="0" fontId="83" fillId="0" borderId="0" xfId="0" applyFont="1"/>
    <xf numFmtId="184" fontId="83" fillId="0" borderId="0" xfId="0" applyNumberFormat="1" applyFont="1" applyAlignment="1" applyProtection="1">
      <alignment vertical="center"/>
      <protection hidden="1"/>
    </xf>
    <xf numFmtId="0" fontId="83" fillId="0" borderId="0" xfId="0" applyFont="1" applyAlignment="1" applyProtection="1">
      <alignment vertical="center"/>
      <protection hidden="1"/>
    </xf>
    <xf numFmtId="0" fontId="83" fillId="0" borderId="0" xfId="0" applyFont="1" applyProtection="1">
      <protection hidden="1"/>
    </xf>
    <xf numFmtId="0" fontId="40" fillId="0" borderId="0" xfId="0" applyFont="1" applyAlignment="1" applyProtection="1">
      <alignment vertical="center" wrapText="1"/>
      <protection hidden="1"/>
    </xf>
    <xf numFmtId="10" fontId="11" fillId="0" borderId="0" xfId="0" applyNumberFormat="1" applyFont="1" applyAlignment="1" applyProtection="1">
      <alignment vertical="center"/>
      <protection hidden="1"/>
    </xf>
    <xf numFmtId="0" fontId="0" fillId="2" borderId="37" xfId="0" applyFill="1" applyBorder="1" applyAlignment="1" applyProtection="1">
      <alignment vertical="center"/>
      <protection hidden="1"/>
    </xf>
    <xf numFmtId="0" fontId="0" fillId="0" borderId="37" xfId="0" applyBorder="1" applyProtection="1">
      <protection hidden="1"/>
    </xf>
    <xf numFmtId="10" fontId="70" fillId="0" borderId="0" xfId="0" applyNumberFormat="1" applyFont="1" applyAlignment="1" applyProtection="1">
      <alignment vertical="center"/>
      <protection hidden="1"/>
    </xf>
    <xf numFmtId="0" fontId="35" fillId="0" borderId="7" xfId="0" applyFont="1" applyBorder="1" applyAlignment="1" applyProtection="1">
      <alignment vertical="center"/>
      <protection hidden="1"/>
    </xf>
    <xf numFmtId="0" fontId="61" fillId="0" borderId="0" xfId="0" applyFont="1" applyAlignment="1" applyProtection="1">
      <alignment vertical="center" wrapText="1"/>
      <protection hidden="1"/>
    </xf>
    <xf numFmtId="0" fontId="60" fillId="0" borderId="0" xfId="0" applyFont="1" applyAlignment="1" applyProtection="1">
      <alignment vertical="center"/>
      <protection hidden="1"/>
    </xf>
    <xf numFmtId="185" fontId="77" fillId="0" borderId="0" xfId="0" applyNumberFormat="1" applyFont="1" applyAlignment="1" applyProtection="1">
      <alignment vertical="center"/>
      <protection locked="0"/>
    </xf>
    <xf numFmtId="0" fontId="77" fillId="0" borderId="0" xfId="0" applyFont="1" applyAlignment="1" applyProtection="1">
      <alignment vertical="center"/>
      <protection locked="0"/>
    </xf>
    <xf numFmtId="10" fontId="77" fillId="0" borderId="0" xfId="0" applyNumberFormat="1" applyFont="1" applyAlignment="1" applyProtection="1">
      <alignment vertical="center"/>
      <protection locked="0"/>
    </xf>
    <xf numFmtId="0" fontId="61" fillId="0" borderId="38" xfId="0" applyFont="1" applyBorder="1" applyAlignment="1" applyProtection="1">
      <alignment vertical="center" wrapText="1"/>
      <protection hidden="1"/>
    </xf>
    <xf numFmtId="0" fontId="41" fillId="0" borderId="0" xfId="0" applyFont="1" applyAlignment="1" applyProtection="1">
      <alignment vertical="center"/>
      <protection hidden="1"/>
    </xf>
    <xf numFmtId="0" fontId="11" fillId="0" borderId="38" xfId="0" applyFont="1" applyBorder="1" applyAlignment="1" applyProtection="1">
      <alignment horizontal="right" vertical="center"/>
      <protection hidden="1"/>
    </xf>
    <xf numFmtId="10" fontId="8" fillId="0" borderId="0" xfId="0" applyNumberFormat="1" applyFont="1" applyProtection="1">
      <protection hidden="1"/>
    </xf>
    <xf numFmtId="0" fontId="9" fillId="0" borderId="0" xfId="0" applyFont="1" applyAlignment="1" applyProtection="1">
      <alignment horizontal="center" vertical="center"/>
      <protection locked="0"/>
    </xf>
    <xf numFmtId="10" fontId="0" fillId="0" borderId="37" xfId="0" applyNumberFormat="1" applyBorder="1" applyAlignment="1" applyProtection="1">
      <alignment horizontal="right"/>
      <protection hidden="1"/>
    </xf>
    <xf numFmtId="187" fontId="0" fillId="0" borderId="37" xfId="0" applyNumberFormat="1" applyBorder="1" applyAlignment="1" applyProtection="1">
      <alignment horizontal="right"/>
      <protection hidden="1"/>
    </xf>
    <xf numFmtId="10" fontId="42" fillId="0" borderId="0" xfId="0" applyNumberFormat="1" applyFont="1" applyAlignment="1" applyProtection="1">
      <alignment horizontal="left"/>
      <protection hidden="1"/>
    </xf>
    <xf numFmtId="10" fontId="0" fillId="0" borderId="37" xfId="0" applyNumberFormat="1" applyBorder="1" applyAlignment="1" applyProtection="1">
      <alignment horizontal="right" vertical="center"/>
      <protection hidden="1"/>
    </xf>
    <xf numFmtId="186" fontId="9" fillId="0" borderId="0" xfId="0" applyNumberFormat="1" applyFont="1" applyAlignment="1" applyProtection="1">
      <alignment horizontal="center" vertical="center"/>
      <protection hidden="1"/>
    </xf>
    <xf numFmtId="0" fontId="86" fillId="0" borderId="0" xfId="0" applyFont="1" applyAlignment="1" applyProtection="1">
      <alignment horizontal="left" vertical="center"/>
      <protection hidden="1"/>
    </xf>
    <xf numFmtId="0" fontId="88" fillId="0" borderId="0" xfId="0" applyFont="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1" fillId="0" borderId="0" xfId="0" applyFont="1" applyAlignment="1" applyProtection="1">
      <alignment horizontal="center" vertical="center"/>
      <protection hidden="1"/>
    </xf>
    <xf numFmtId="0" fontId="22" fillId="0" borderId="11" xfId="0" applyFont="1" applyBorder="1" applyAlignment="1" applyProtection="1">
      <alignment vertical="center"/>
      <protection hidden="1"/>
    </xf>
    <xf numFmtId="0" fontId="20" fillId="0" borderId="7" xfId="0" applyFont="1" applyBorder="1" applyAlignment="1" applyProtection="1">
      <alignment vertical="center"/>
      <protection hidden="1"/>
    </xf>
    <xf numFmtId="0" fontId="11" fillId="0" borderId="41" xfId="0" applyFont="1" applyBorder="1" applyAlignment="1" applyProtection="1">
      <alignment vertical="center"/>
      <protection hidden="1"/>
    </xf>
    <xf numFmtId="190" fontId="10" fillId="2" borderId="0" xfId="0" applyNumberFormat="1" applyFont="1" applyFill="1" applyAlignment="1" applyProtection="1">
      <alignment vertical="center"/>
      <protection hidden="1"/>
    </xf>
    <xf numFmtId="0" fontId="11" fillId="0" borderId="0" xfId="0" applyFont="1" applyAlignment="1" applyProtection="1">
      <alignment horizontal="right" vertical="center"/>
      <protection hidden="1"/>
    </xf>
    <xf numFmtId="190" fontId="10" fillId="0" borderId="0" xfId="0" applyNumberFormat="1" applyFont="1" applyAlignment="1" applyProtection="1">
      <alignment horizontal="right" vertical="center"/>
      <protection hidden="1"/>
    </xf>
    <xf numFmtId="0" fontId="11" fillId="0" borderId="11" xfId="0" applyFont="1" applyBorder="1" applyAlignment="1" applyProtection="1">
      <alignment horizontal="right" vertical="center"/>
      <protection hidden="1"/>
    </xf>
    <xf numFmtId="0" fontId="0" fillId="0" borderId="7" xfId="0" applyBorder="1" applyAlignment="1" applyProtection="1">
      <alignment horizontal="left" vertical="center"/>
      <protection hidden="1"/>
    </xf>
    <xf numFmtId="14" fontId="0" fillId="0" borderId="7" xfId="0" applyNumberFormat="1" applyBorder="1" applyAlignment="1" applyProtection="1">
      <alignment vertical="center"/>
      <protection hidden="1"/>
    </xf>
    <xf numFmtId="0" fontId="9" fillId="0" borderId="0" xfId="0" applyFont="1" applyAlignment="1" applyProtection="1">
      <alignment horizontal="left" vertical="center"/>
      <protection hidden="1"/>
    </xf>
    <xf numFmtId="190" fontId="10" fillId="0" borderId="0" xfId="0" applyNumberFormat="1" applyFont="1" applyAlignment="1" applyProtection="1">
      <alignment vertical="center"/>
      <protection hidden="1"/>
    </xf>
    <xf numFmtId="190" fontId="45" fillId="0" borderId="0" xfId="2" applyNumberFormat="1" applyFont="1" applyFill="1" applyBorder="1" applyAlignment="1" applyProtection="1">
      <alignment vertical="center"/>
      <protection hidden="1"/>
    </xf>
    <xf numFmtId="10" fontId="0" fillId="0" borderId="0" xfId="0" applyNumberFormat="1" applyAlignment="1" applyProtection="1">
      <alignment vertical="center"/>
      <protection hidden="1"/>
    </xf>
    <xf numFmtId="187" fontId="4" fillId="0" borderId="0" xfId="0" applyNumberFormat="1" applyFont="1" applyProtection="1">
      <protection hidden="1"/>
    </xf>
    <xf numFmtId="173" fontId="0" fillId="0" borderId="0" xfId="0" applyNumberFormat="1" applyAlignment="1" applyProtection="1">
      <alignment vertical="center"/>
      <protection hidden="1"/>
    </xf>
    <xf numFmtId="185" fontId="77" fillId="0" borderId="0" xfId="0" applyNumberFormat="1" applyFont="1" applyAlignment="1" applyProtection="1">
      <alignment vertical="center"/>
      <protection hidden="1"/>
    </xf>
    <xf numFmtId="171" fontId="77" fillId="0" borderId="0" xfId="0" applyNumberFormat="1" applyFont="1" applyAlignment="1" applyProtection="1">
      <alignment vertical="center"/>
      <protection hidden="1"/>
    </xf>
    <xf numFmtId="0" fontId="90" fillId="0" borderId="0" xfId="0" applyFont="1" applyAlignment="1" applyProtection="1">
      <alignment horizontal="left" vertical="center"/>
      <protection hidden="1"/>
    </xf>
    <xf numFmtId="2" fontId="0" fillId="12" borderId="8" xfId="0" applyNumberFormat="1" applyFill="1" applyBorder="1" applyAlignment="1" applyProtection="1">
      <alignment horizontal="center" vertical="center"/>
      <protection locked="0"/>
    </xf>
    <xf numFmtId="2" fontId="4" fillId="12" borderId="8" xfId="0" applyNumberFormat="1" applyFont="1" applyFill="1" applyBorder="1" applyAlignment="1" applyProtection="1">
      <alignment horizontal="center" vertical="center"/>
      <protection locked="0"/>
    </xf>
    <xf numFmtId="2" fontId="0" fillId="12" borderId="18" xfId="0" applyNumberFormat="1" applyFill="1" applyBorder="1" applyAlignment="1" applyProtection="1">
      <alignment horizontal="center" vertical="center"/>
      <protection locked="0"/>
    </xf>
    <xf numFmtId="2" fontId="4" fillId="12" borderId="18" xfId="0" applyNumberFormat="1" applyFont="1" applyFill="1" applyBorder="1" applyAlignment="1" applyProtection="1">
      <alignment horizontal="center" vertical="center"/>
      <protection locked="0"/>
    </xf>
    <xf numFmtId="1" fontId="0" fillId="12" borderId="21" xfId="0" applyNumberFormat="1" applyFill="1" applyBorder="1" applyAlignment="1" applyProtection="1">
      <alignment vertical="center"/>
      <protection locked="0"/>
    </xf>
    <xf numFmtId="1" fontId="0" fillId="12" borderId="22" xfId="0" applyNumberFormat="1" applyFill="1" applyBorder="1" applyAlignment="1" applyProtection="1">
      <alignment vertical="center"/>
      <protection locked="0"/>
    </xf>
    <xf numFmtId="2" fontId="0" fillId="12" borderId="21" xfId="0" applyNumberFormat="1" applyFill="1" applyBorder="1" applyAlignment="1" applyProtection="1">
      <alignment vertical="center"/>
      <protection locked="0"/>
    </xf>
    <xf numFmtId="2" fontId="0" fillId="12" borderId="22" xfId="0" applyNumberFormat="1" applyFill="1" applyBorder="1" applyAlignment="1" applyProtection="1">
      <alignment vertical="center"/>
      <protection locked="0"/>
    </xf>
    <xf numFmtId="174" fontId="0" fillId="12" borderId="21" xfId="0" applyNumberFormat="1" applyFill="1" applyBorder="1" applyAlignment="1" applyProtection="1">
      <alignment vertical="center"/>
      <protection locked="0"/>
    </xf>
    <xf numFmtId="174" fontId="0" fillId="12" borderId="22" xfId="0" applyNumberFormat="1" applyFill="1" applyBorder="1" applyAlignment="1" applyProtection="1">
      <alignment vertical="center"/>
      <protection locked="0"/>
    </xf>
    <xf numFmtId="2" fontId="28" fillId="12" borderId="21" xfId="0" applyNumberFormat="1" applyFont="1" applyFill="1" applyBorder="1" applyAlignment="1" applyProtection="1">
      <alignment horizontal="right" vertical="center"/>
      <protection locked="0"/>
    </xf>
    <xf numFmtId="178" fontId="28" fillId="12" borderId="22" xfId="0" applyNumberFormat="1" applyFont="1" applyFill="1" applyBorder="1" applyAlignment="1">
      <alignment horizontal="left" vertical="center"/>
    </xf>
    <xf numFmtId="0" fontId="8" fillId="0" borderId="47" xfId="0" applyFont="1" applyBorder="1" applyAlignment="1" applyProtection="1">
      <alignment horizontal="right" vertical="center"/>
      <protection hidden="1"/>
    </xf>
    <xf numFmtId="0" fontId="8" fillId="0" borderId="50" xfId="0" applyFont="1" applyBorder="1" applyAlignment="1" applyProtection="1">
      <alignment horizontal="right" vertical="center"/>
      <protection hidden="1"/>
    </xf>
    <xf numFmtId="165" fontId="0" fillId="0" borderId="0" xfId="0" applyNumberFormat="1"/>
    <xf numFmtId="44" fontId="0" fillId="0" borderId="0" xfId="0" applyNumberFormat="1" applyAlignment="1" applyProtection="1">
      <alignment vertical="center"/>
      <protection hidden="1"/>
    </xf>
    <xf numFmtId="10" fontId="0" fillId="0" borderId="37" xfId="0" applyNumberFormat="1" applyFont="1" applyBorder="1" applyAlignment="1" applyProtection="1">
      <alignment horizontal="right"/>
      <protection hidden="1"/>
    </xf>
    <xf numFmtId="0" fontId="86" fillId="0" borderId="0" xfId="0" applyFont="1" applyAlignment="1" applyProtection="1">
      <alignment vertical="center"/>
      <protection hidden="1"/>
    </xf>
    <xf numFmtId="0" fontId="7" fillId="4" borderId="0" xfId="0" applyFont="1" applyFill="1" applyAlignment="1" applyProtection="1">
      <alignment horizontal="center" vertical="center"/>
      <protection hidden="1"/>
    </xf>
    <xf numFmtId="0" fontId="87" fillId="4" borderId="0" xfId="0" applyFont="1" applyFill="1" applyAlignment="1" applyProtection="1">
      <alignment horizontal="center" vertical="center"/>
      <protection hidden="1"/>
    </xf>
    <xf numFmtId="0" fontId="14" fillId="0" borderId="2" xfId="0" applyFont="1" applyBorder="1" applyAlignment="1" applyProtection="1">
      <alignment horizontal="center" wrapText="1"/>
      <protection hidden="1"/>
    </xf>
    <xf numFmtId="0" fontId="14" fillId="0" borderId="36" xfId="0" applyFont="1" applyBorder="1" applyAlignment="1" applyProtection="1">
      <alignment horizontal="center" wrapText="1"/>
      <protection hidden="1"/>
    </xf>
    <xf numFmtId="0" fontId="14" fillId="0" borderId="3" xfId="0" applyFont="1" applyBorder="1" applyAlignment="1" applyProtection="1">
      <alignment horizontal="center" wrapText="1"/>
      <protection hidden="1"/>
    </xf>
    <xf numFmtId="0" fontId="14" fillId="0" borderId="20" xfId="0" applyFont="1" applyBorder="1" applyAlignment="1" applyProtection="1">
      <alignment horizontal="center" wrapText="1"/>
      <protection hidden="1"/>
    </xf>
    <xf numFmtId="171" fontId="0" fillId="0" borderId="37" xfId="0" applyNumberFormat="1" applyBorder="1" applyAlignment="1" applyProtection="1">
      <alignment horizontal="right" vertical="center"/>
      <protection hidden="1"/>
    </xf>
    <xf numFmtId="171" fontId="0" fillId="0" borderId="42" xfId="0" applyNumberFormat="1" applyBorder="1" applyAlignment="1" applyProtection="1">
      <alignment horizontal="right" vertical="center"/>
      <protection hidden="1"/>
    </xf>
    <xf numFmtId="171" fontId="5" fillId="0" borderId="34" xfId="0" applyNumberFormat="1" applyFont="1" applyBorder="1" applyAlignment="1" applyProtection="1">
      <alignment horizontal="right"/>
      <protection hidden="1"/>
    </xf>
    <xf numFmtId="0" fontId="5" fillId="0" borderId="35" xfId="0" applyFont="1" applyBorder="1" applyAlignment="1" applyProtection="1">
      <alignment horizontal="right"/>
      <protection hidden="1"/>
    </xf>
    <xf numFmtId="7" fontId="0" fillId="0" borderId="37" xfId="0" applyNumberFormat="1" applyBorder="1" applyAlignment="1" applyProtection="1">
      <alignment horizontal="right" vertical="center"/>
      <protection hidden="1"/>
    </xf>
    <xf numFmtId="171" fontId="0" fillId="0" borderId="34" xfId="0" applyNumberFormat="1" applyBorder="1" applyAlignment="1" applyProtection="1">
      <alignment horizontal="center" vertical="center"/>
      <protection hidden="1"/>
    </xf>
    <xf numFmtId="171" fontId="0" fillId="0" borderId="39" xfId="0" applyNumberFormat="1" applyBorder="1" applyAlignment="1" applyProtection="1">
      <alignment horizontal="center" vertical="center"/>
      <protection hidden="1"/>
    </xf>
    <xf numFmtId="171" fontId="0" fillId="0" borderId="34" xfId="0" applyNumberFormat="1" applyBorder="1" applyAlignment="1" applyProtection="1">
      <alignment horizontal="right" vertical="center"/>
      <protection hidden="1"/>
    </xf>
    <xf numFmtId="171" fontId="0" fillId="0" borderId="35" xfId="0" applyNumberFormat="1" applyBorder="1" applyAlignment="1" applyProtection="1">
      <alignment horizontal="right" vertical="center"/>
      <protection hidden="1"/>
    </xf>
    <xf numFmtId="0" fontId="10" fillId="0" borderId="37" xfId="0" applyFont="1" applyBorder="1" applyAlignment="1" applyProtection="1">
      <alignment horizontal="center" vertical="center"/>
      <protection hidden="1"/>
    </xf>
    <xf numFmtId="0" fontId="10" fillId="0" borderId="42" xfId="0" applyFont="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9" fillId="0" borderId="40" xfId="0" applyFont="1" applyBorder="1" applyAlignment="1" applyProtection="1">
      <alignment horizontal="right" vertical="center"/>
      <protection hidden="1"/>
    </xf>
    <xf numFmtId="0" fontId="9" fillId="0" borderId="36" xfId="0" applyFont="1" applyBorder="1" applyAlignment="1" applyProtection="1">
      <alignment horizontal="right" vertical="center"/>
      <protection hidden="1"/>
    </xf>
    <xf numFmtId="171" fontId="11" fillId="0" borderId="37" xfId="0" applyNumberFormat="1" applyFont="1" applyBorder="1" applyAlignment="1" applyProtection="1">
      <alignment horizontal="right" vertical="center"/>
      <protection hidden="1"/>
    </xf>
    <xf numFmtId="171" fontId="11" fillId="0" borderId="18" xfId="0" applyNumberFormat="1" applyFont="1" applyBorder="1" applyAlignment="1" applyProtection="1">
      <alignment horizontal="right" vertical="center"/>
      <protection hidden="1"/>
    </xf>
    <xf numFmtId="188" fontId="11" fillId="12" borderId="8" xfId="0" applyNumberFormat="1" applyFont="1" applyFill="1" applyBorder="1" applyAlignment="1" applyProtection="1">
      <alignment horizontal="right" vertical="center"/>
      <protection locked="0"/>
    </xf>
    <xf numFmtId="14" fontId="66" fillId="0" borderId="0" xfId="0" applyNumberFormat="1" applyFont="1" applyAlignment="1" applyProtection="1">
      <alignment horizontal="center" vertical="center"/>
      <protection hidden="1"/>
    </xf>
    <xf numFmtId="0" fontId="66" fillId="0" borderId="0" xfId="0" applyFont="1" applyAlignment="1" applyProtection="1">
      <alignment horizontal="center" vertical="center"/>
      <protection hidden="1"/>
    </xf>
    <xf numFmtId="2" fontId="66" fillId="0" borderId="0" xfId="0" applyNumberFormat="1" applyFont="1" applyAlignment="1" applyProtection="1">
      <alignment horizontal="center" vertical="center"/>
      <protection hidden="1"/>
    </xf>
    <xf numFmtId="181" fontId="66" fillId="0" borderId="0" xfId="0" applyNumberFormat="1" applyFont="1" applyAlignment="1" applyProtection="1">
      <alignment horizontal="center"/>
      <protection hidden="1"/>
    </xf>
    <xf numFmtId="179" fontId="60" fillId="0" borderId="0" xfId="0" applyNumberFormat="1" applyFont="1" applyAlignment="1" applyProtection="1">
      <alignment horizontal="center" vertical="center"/>
      <protection hidden="1"/>
    </xf>
    <xf numFmtId="188" fontId="11" fillId="15" borderId="8" xfId="18" applyNumberFormat="1" applyFont="1" applyFill="1" applyBorder="1" applyAlignment="1" applyProtection="1">
      <alignment horizontal="right" vertical="center"/>
      <protection hidden="1"/>
    </xf>
    <xf numFmtId="7" fontId="0" fillId="0" borderId="37" xfId="0" applyNumberFormat="1" applyFont="1" applyBorder="1" applyAlignment="1" applyProtection="1">
      <alignment horizontal="right" vertical="center"/>
      <protection hidden="1"/>
    </xf>
    <xf numFmtId="171" fontId="0" fillId="0" borderId="34" xfId="0" applyNumberFormat="1" applyFont="1" applyBorder="1" applyAlignment="1" applyProtection="1">
      <alignment horizontal="right" vertical="center"/>
      <protection hidden="1"/>
    </xf>
    <xf numFmtId="171" fontId="0" fillId="0" borderId="35" xfId="0" applyNumberFormat="1" applyFont="1" applyBorder="1" applyAlignment="1" applyProtection="1">
      <alignment horizontal="right" vertical="center"/>
      <protection hidden="1"/>
    </xf>
    <xf numFmtId="7" fontId="0" fillId="0" borderId="34" xfId="0" applyNumberFormat="1" applyBorder="1" applyAlignment="1" applyProtection="1">
      <alignment horizontal="right" vertical="center"/>
      <protection hidden="1"/>
    </xf>
    <xf numFmtId="7" fontId="0" fillId="0" borderId="35" xfId="0" applyNumberFormat="1" applyBorder="1" applyAlignment="1" applyProtection="1">
      <alignment horizontal="right" vertical="center"/>
      <protection hidden="1"/>
    </xf>
    <xf numFmtId="0" fontId="62" fillId="0" borderId="24" xfId="0" applyFont="1" applyBorder="1" applyAlignment="1" applyProtection="1">
      <alignment horizontal="center" vertical="top"/>
      <protection hidden="1"/>
    </xf>
    <xf numFmtId="0" fontId="10" fillId="0" borderId="7"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41" xfId="0" applyFont="1" applyBorder="1" applyAlignment="1" applyProtection="1">
      <alignment horizontal="left" vertical="center"/>
      <protection hidden="1"/>
    </xf>
    <xf numFmtId="0" fontId="66" fillId="0" borderId="0" xfId="0" applyFont="1" applyAlignment="1" applyProtection="1">
      <alignment vertical="center"/>
      <protection hidden="1"/>
    </xf>
    <xf numFmtId="44" fontId="9" fillId="3" borderId="18" xfId="0" applyNumberFormat="1" applyFont="1" applyFill="1" applyBorder="1" applyAlignment="1" applyProtection="1">
      <alignment horizontal="right" vertical="center"/>
      <protection locked="0"/>
    </xf>
    <xf numFmtId="190" fontId="11" fillId="12" borderId="8" xfId="0" applyNumberFormat="1" applyFont="1" applyFill="1" applyBorder="1" applyAlignment="1" applyProtection="1">
      <alignment horizontal="right" vertical="center"/>
      <protection locked="0"/>
    </xf>
    <xf numFmtId="190" fontId="11" fillId="12" borderId="18" xfId="0" applyNumberFormat="1" applyFont="1" applyFill="1" applyBorder="1" applyAlignment="1" applyProtection="1">
      <alignment horizontal="right" vertical="center"/>
      <protection locked="0"/>
    </xf>
    <xf numFmtId="179" fontId="28" fillId="12" borderId="8" xfId="0" applyNumberFormat="1" applyFont="1" applyFill="1" applyBorder="1" applyAlignment="1" applyProtection="1">
      <alignment horizontal="center" vertical="center"/>
      <protection locked="0"/>
    </xf>
    <xf numFmtId="170" fontId="60" fillId="0" borderId="0" xfId="0" applyNumberFormat="1" applyFont="1" applyAlignment="1" applyProtection="1">
      <alignment horizontal="center" vertical="center"/>
      <protection hidden="1"/>
    </xf>
    <xf numFmtId="185" fontId="60" fillId="0" borderId="0" xfId="0" applyNumberFormat="1" applyFont="1" applyAlignment="1" applyProtection="1">
      <alignment horizontal="center" vertical="center"/>
      <protection hidden="1"/>
    </xf>
    <xf numFmtId="0" fontId="60" fillId="0" borderId="0" xfId="0" applyFont="1" applyAlignment="1" applyProtection="1">
      <alignment horizontal="center" vertical="center"/>
      <protection hidden="1"/>
    </xf>
    <xf numFmtId="179" fontId="0" fillId="5" borderId="21" xfId="0" applyNumberFormat="1" applyFill="1" applyBorder="1" applyAlignment="1" applyProtection="1">
      <alignment horizontal="center" vertical="center"/>
      <protection hidden="1"/>
    </xf>
    <xf numFmtId="179" fontId="0" fillId="5" borderId="19" xfId="0" applyNumberFormat="1" applyFill="1" applyBorder="1" applyAlignment="1" applyProtection="1">
      <alignment horizontal="center" vertical="center"/>
      <protection hidden="1"/>
    </xf>
    <xf numFmtId="0" fontId="41" fillId="0" borderId="0" xfId="0" applyFont="1" applyAlignment="1" applyProtection="1">
      <alignment horizontal="right" vertical="center"/>
      <protection hidden="1"/>
    </xf>
    <xf numFmtId="173" fontId="5" fillId="6" borderId="8" xfId="0" applyNumberFormat="1" applyFont="1" applyFill="1" applyBorder="1" applyAlignment="1" applyProtection="1">
      <alignment horizontal="center" vertical="center"/>
      <protection hidden="1"/>
    </xf>
    <xf numFmtId="44" fontId="9" fillId="8" borderId="21" xfId="0" applyNumberFormat="1" applyFont="1" applyFill="1" applyBorder="1" applyAlignment="1" applyProtection="1">
      <alignment horizontal="right" vertical="center"/>
      <protection hidden="1"/>
    </xf>
    <xf numFmtId="44" fontId="9" fillId="8" borderId="19" xfId="0" applyNumberFormat="1" applyFont="1" applyFill="1" applyBorder="1" applyAlignment="1" applyProtection="1">
      <alignment horizontal="right" vertical="center"/>
      <protection hidden="1"/>
    </xf>
    <xf numFmtId="175" fontId="13" fillId="9" borderId="18" xfId="0" applyNumberFormat="1" applyFont="1" applyFill="1" applyBorder="1" applyAlignment="1" applyProtection="1">
      <alignment horizontal="right" vertical="center"/>
      <protection hidden="1"/>
    </xf>
    <xf numFmtId="0" fontId="9" fillId="0" borderId="0" xfId="0" applyFont="1" applyAlignment="1" applyProtection="1">
      <alignment horizontal="center" vertical="center"/>
      <protection hidden="1"/>
    </xf>
    <xf numFmtId="0" fontId="9" fillId="0" borderId="20" xfId="0" applyFont="1" applyBorder="1" applyAlignment="1" applyProtection="1">
      <alignment horizontal="center" vertical="center"/>
      <protection hidden="1"/>
    </xf>
    <xf numFmtId="190" fontId="11" fillId="0" borderId="18" xfId="0" applyNumberFormat="1" applyFont="1" applyBorder="1" applyAlignment="1" applyProtection="1">
      <alignment horizontal="right" vertical="center"/>
      <protection hidden="1"/>
    </xf>
    <xf numFmtId="193" fontId="11" fillId="12" borderId="21" xfId="0" applyNumberFormat="1" applyFont="1" applyFill="1" applyBorder="1" applyAlignment="1" applyProtection="1">
      <alignment horizontal="right" vertical="center"/>
      <protection locked="0"/>
    </xf>
    <xf numFmtId="193" fontId="11" fillId="12" borderId="22" xfId="0" applyNumberFormat="1" applyFont="1" applyFill="1" applyBorder="1" applyAlignment="1" applyProtection="1">
      <alignment horizontal="right" vertical="center"/>
      <protection locked="0"/>
    </xf>
    <xf numFmtId="0" fontId="47" fillId="0" borderId="3" xfId="0" applyFont="1" applyBorder="1" applyAlignment="1" applyProtection="1">
      <alignment horizontal="center" vertical="center" wrapText="1"/>
      <protection hidden="1"/>
    </xf>
    <xf numFmtId="0" fontId="47" fillId="0" borderId="0" xfId="0" applyFont="1" applyAlignment="1" applyProtection="1">
      <alignment horizontal="center" vertical="center" wrapText="1"/>
      <protection hidden="1"/>
    </xf>
    <xf numFmtId="176" fontId="47" fillId="0" borderId="3" xfId="0" applyNumberFormat="1" applyFont="1" applyBorder="1" applyAlignment="1" applyProtection="1">
      <alignment horizontal="center" vertical="center" wrapText="1"/>
      <protection hidden="1"/>
    </xf>
    <xf numFmtId="176" fontId="47" fillId="0" borderId="0" xfId="0" applyNumberFormat="1" applyFont="1" applyAlignment="1" applyProtection="1">
      <alignment horizontal="center" vertical="center" wrapText="1"/>
      <protection hidden="1"/>
    </xf>
    <xf numFmtId="0" fontId="91" fillId="0" borderId="0" xfId="0" applyFont="1" applyAlignment="1" applyProtection="1">
      <alignment horizontal="right" vertical="center"/>
      <protection locked="0"/>
    </xf>
    <xf numFmtId="0" fontId="91" fillId="0" borderId="41" xfId="0" applyFont="1" applyBorder="1" applyAlignment="1" applyProtection="1">
      <alignment horizontal="right" vertical="center"/>
      <protection locked="0"/>
    </xf>
    <xf numFmtId="183" fontId="91" fillId="16" borderId="48" xfId="0" applyNumberFormat="1" applyFont="1" applyFill="1" applyBorder="1" applyAlignment="1" applyProtection="1">
      <alignment horizontal="right" vertical="center"/>
      <protection hidden="1"/>
    </xf>
    <xf numFmtId="0" fontId="91" fillId="16" borderId="49" xfId="0" applyFont="1" applyFill="1" applyBorder="1" applyAlignment="1" applyProtection="1">
      <alignment horizontal="right" vertical="center"/>
      <protection hidden="1"/>
    </xf>
    <xf numFmtId="0" fontId="60" fillId="0" borderId="0" xfId="0" applyFont="1" applyAlignment="1" applyProtection="1">
      <alignment horizontal="center" vertical="center" wrapText="1"/>
      <protection hidden="1"/>
    </xf>
    <xf numFmtId="170" fontId="0" fillId="5" borderId="21" xfId="0" applyNumberFormat="1" applyFill="1" applyBorder="1" applyAlignment="1" applyProtection="1">
      <alignment horizontal="center" vertical="center"/>
      <protection hidden="1"/>
    </xf>
    <xf numFmtId="170" fontId="0" fillId="5" borderId="19" xfId="0" applyNumberFormat="1" applyFill="1" applyBorder="1" applyAlignment="1" applyProtection="1">
      <alignment horizontal="center" vertical="center"/>
      <protection hidden="1"/>
    </xf>
    <xf numFmtId="190" fontId="9" fillId="0" borderId="18" xfId="0" applyNumberFormat="1" applyFont="1" applyBorder="1" applyAlignment="1" applyProtection="1">
      <alignment vertical="center"/>
      <protection hidden="1"/>
    </xf>
    <xf numFmtId="0" fontId="61" fillId="0" borderId="23" xfId="0" applyFont="1" applyBorder="1" applyAlignment="1" applyProtection="1">
      <alignment horizontal="center" vertical="center"/>
      <protection hidden="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11" fillId="0" borderId="12" xfId="0" applyFont="1" applyBorder="1" applyAlignment="1" applyProtection="1">
      <alignment horizontal="center" vertical="center"/>
      <protection hidden="1"/>
    </xf>
    <xf numFmtId="0" fontId="7" fillId="4" borderId="0" xfId="0" applyFont="1" applyFill="1" applyAlignment="1" applyProtection="1">
      <alignment vertical="center"/>
      <protection hidden="1"/>
    </xf>
    <xf numFmtId="170" fontId="5" fillId="12" borderId="18" xfId="0" applyNumberFormat="1" applyFont="1" applyFill="1" applyBorder="1" applyAlignment="1" applyProtection="1">
      <alignment vertical="center"/>
      <protection locked="0"/>
    </xf>
    <xf numFmtId="0" fontId="61" fillId="0" borderId="0" xfId="0" applyFont="1" applyAlignment="1" applyProtection="1">
      <alignment horizontal="center" vertical="center" wrapText="1"/>
      <protection hidden="1"/>
    </xf>
    <xf numFmtId="0" fontId="62" fillId="0" borderId="0" xfId="0" applyFont="1" applyAlignment="1" applyProtection="1">
      <alignment horizontal="center" vertical="center" wrapText="1"/>
      <protection hidden="1"/>
    </xf>
    <xf numFmtId="0" fontId="62" fillId="0" borderId="0" xfId="0" applyFont="1" applyAlignment="1" applyProtection="1">
      <alignment horizontal="center" vertical="center"/>
      <protection hidden="1"/>
    </xf>
    <xf numFmtId="0" fontId="11" fillId="2" borderId="18"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14" fontId="0" fillId="0" borderId="8" xfId="0" applyNumberFormat="1" applyBorder="1" applyAlignment="1" applyProtection="1">
      <alignment horizontal="center" vertical="center"/>
      <protection locked="0"/>
    </xf>
    <xf numFmtId="0" fontId="14" fillId="0" borderId="13" xfId="0" applyFont="1" applyBorder="1" applyAlignment="1" applyProtection="1">
      <alignment horizontal="center" wrapText="1"/>
      <protection hidden="1"/>
    </xf>
    <xf numFmtId="0" fontId="0" fillId="0" borderId="8" xfId="0" applyBorder="1" applyAlignment="1" applyProtection="1">
      <alignment horizontal="center" vertical="center"/>
      <protection locked="0"/>
    </xf>
    <xf numFmtId="179" fontId="28" fillId="0" borderId="8" xfId="0" applyNumberFormat="1" applyFont="1" applyBorder="1" applyAlignment="1" applyProtection="1">
      <alignment horizontal="center" vertical="center"/>
      <protection hidden="1"/>
    </xf>
    <xf numFmtId="0" fontId="39" fillId="0" borderId="45" xfId="0" applyFont="1" applyBorder="1" applyAlignment="1">
      <alignment horizontal="center" vertical="top"/>
    </xf>
    <xf numFmtId="0" fontId="39" fillId="0" borderId="46" xfId="0" applyFont="1" applyBorder="1" applyAlignment="1">
      <alignment horizontal="center" vertical="top"/>
    </xf>
    <xf numFmtId="0" fontId="39" fillId="0" borderId="14" xfId="0" applyFont="1" applyBorder="1" applyAlignment="1">
      <alignment horizontal="center" vertical="top"/>
    </xf>
    <xf numFmtId="177" fontId="28" fillId="2" borderId="8" xfId="0" applyNumberFormat="1" applyFont="1" applyFill="1" applyBorder="1" applyAlignment="1" applyProtection="1">
      <alignment horizontal="center" vertical="center"/>
      <protection hidden="1"/>
    </xf>
    <xf numFmtId="0" fontId="5" fillId="5" borderId="26" xfId="0" applyFont="1" applyFill="1" applyBorder="1" applyAlignment="1" applyProtection="1">
      <alignment horizontal="center" vertical="center"/>
      <protection hidden="1"/>
    </xf>
    <xf numFmtId="0" fontId="7" fillId="7" borderId="0" xfId="0" applyFont="1" applyFill="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0" fillId="0" borderId="8" xfId="0" applyBorder="1" applyAlignment="1" applyProtection="1">
      <alignment horizontal="left"/>
      <protection locked="0"/>
    </xf>
    <xf numFmtId="0" fontId="0" fillId="0" borderId="18" xfId="0" applyBorder="1" applyAlignment="1" applyProtection="1">
      <alignment horizontal="left" vertical="center"/>
      <protection locked="0"/>
    </xf>
    <xf numFmtId="0" fontId="14" fillId="0" borderId="10" xfId="0" applyFont="1" applyBorder="1" applyAlignment="1" applyProtection="1">
      <alignment vertical="center"/>
      <protection hidden="1"/>
    </xf>
    <xf numFmtId="0" fontId="14" fillId="0" borderId="33" xfId="0" applyFont="1" applyBorder="1" applyAlignment="1" applyProtection="1">
      <alignment vertical="center"/>
      <protection hidden="1"/>
    </xf>
    <xf numFmtId="49" fontId="0" fillId="0" borderId="8" xfId="0" applyNumberFormat="1" applyBorder="1" applyAlignment="1" applyProtection="1">
      <alignment horizontal="left"/>
      <protection locked="0"/>
    </xf>
    <xf numFmtId="0" fontId="11" fillId="0" borderId="0" xfId="0" applyFont="1" applyAlignment="1" applyProtection="1">
      <alignment horizontal="center" vertical="center"/>
      <protection locked="0"/>
    </xf>
    <xf numFmtId="0" fontId="10" fillId="3" borderId="7" xfId="0" applyFont="1" applyFill="1" applyBorder="1" applyAlignment="1" applyProtection="1">
      <alignment horizontal="right" vertical="center"/>
      <protection hidden="1"/>
    </xf>
    <xf numFmtId="0" fontId="10" fillId="3" borderId="0" xfId="0" applyFont="1" applyFill="1" applyAlignment="1" applyProtection="1">
      <alignment horizontal="right" vertical="center"/>
      <protection hidden="1"/>
    </xf>
    <xf numFmtId="14" fontId="0" fillId="11" borderId="29" xfId="0" applyNumberFormat="1" applyFill="1" applyBorder="1" applyAlignment="1" applyProtection="1">
      <alignment horizontal="left" vertical="center"/>
      <protection locked="0"/>
    </xf>
    <xf numFmtId="14" fontId="0" fillId="11" borderId="30" xfId="0" applyNumberFormat="1" applyFill="1" applyBorder="1" applyAlignment="1" applyProtection="1">
      <alignment horizontal="left" vertical="center"/>
      <protection locked="0"/>
    </xf>
    <xf numFmtId="14" fontId="0" fillId="11" borderId="32" xfId="0" applyNumberFormat="1" applyFill="1" applyBorder="1" applyAlignment="1" applyProtection="1">
      <alignment horizontal="left" vertical="center"/>
      <protection locked="0"/>
    </xf>
    <xf numFmtId="0" fontId="12" fillId="0" borderId="0" xfId="0" applyFont="1" applyAlignment="1" applyProtection="1">
      <alignment vertical="center" wrapText="1"/>
      <protection hidden="1"/>
    </xf>
    <xf numFmtId="49" fontId="0" fillId="0" borderId="18" xfId="0" applyNumberFormat="1" applyBorder="1" applyAlignment="1" applyProtection="1">
      <alignment horizontal="left" vertical="center"/>
      <protection locked="0"/>
    </xf>
    <xf numFmtId="14" fontId="0" fillId="11" borderId="29" xfId="0" applyNumberFormat="1" applyFill="1" applyBorder="1" applyAlignment="1" applyProtection="1">
      <alignment horizontal="left"/>
      <protection locked="0"/>
    </xf>
    <xf numFmtId="14" fontId="0" fillId="11" borderId="30" xfId="0" applyNumberFormat="1" applyFill="1" applyBorder="1" applyAlignment="1" applyProtection="1">
      <alignment horizontal="left"/>
      <protection locked="0"/>
    </xf>
    <xf numFmtId="14" fontId="0" fillId="11" borderId="31" xfId="0" applyNumberFormat="1" applyFill="1" applyBorder="1" applyAlignment="1" applyProtection="1">
      <alignment horizontal="left"/>
      <protection locked="0"/>
    </xf>
    <xf numFmtId="170" fontId="11" fillId="12" borderId="8" xfId="0" applyNumberFormat="1" applyFont="1" applyFill="1" applyBorder="1" applyAlignment="1" applyProtection="1">
      <alignment horizontal="right" vertical="center"/>
      <protection locked="0"/>
    </xf>
    <xf numFmtId="171" fontId="9" fillId="0" borderId="18" xfId="0" applyNumberFormat="1" applyFont="1" applyBorder="1" applyAlignment="1" applyProtection="1">
      <alignment horizontal="right" vertical="center"/>
      <protection hidden="1"/>
    </xf>
    <xf numFmtId="191" fontId="4" fillId="11" borderId="21" xfId="2" applyNumberFormat="1" applyFont="1" applyFill="1" applyBorder="1" applyAlignment="1" applyProtection="1">
      <alignment horizontal="center" vertical="center"/>
      <protection locked="0"/>
    </xf>
    <xf numFmtId="191" fontId="4" fillId="11" borderId="22" xfId="2" applyNumberFormat="1" applyFont="1" applyFill="1" applyBorder="1" applyAlignment="1" applyProtection="1">
      <alignment horizontal="center" vertical="center"/>
      <protection locked="0"/>
    </xf>
    <xf numFmtId="192" fontId="28" fillId="11" borderId="21" xfId="0" applyNumberFormat="1" applyFont="1" applyFill="1" applyBorder="1" applyAlignment="1" applyProtection="1">
      <alignment horizontal="center" vertical="center"/>
      <protection locked="0"/>
    </xf>
    <xf numFmtId="192" fontId="28" fillId="11" borderId="22" xfId="0" applyNumberFormat="1" applyFont="1" applyFill="1" applyBorder="1" applyAlignment="1" applyProtection="1">
      <alignment horizontal="center" vertical="center"/>
      <protection locked="0"/>
    </xf>
    <xf numFmtId="190" fontId="11" fillId="0" borderId="21" xfId="0" applyNumberFormat="1" applyFont="1" applyBorder="1" applyAlignment="1" applyProtection="1">
      <alignment horizontal="right" vertical="center"/>
      <protection hidden="1"/>
    </xf>
    <xf numFmtId="190" fontId="11" fillId="0" borderId="19" xfId="0" applyNumberFormat="1" applyFont="1" applyBorder="1" applyAlignment="1" applyProtection="1">
      <alignment horizontal="right" vertical="center"/>
      <protection hidden="1"/>
    </xf>
    <xf numFmtId="171" fontId="11" fillId="0" borderId="21" xfId="0" applyNumberFormat="1" applyFont="1" applyBorder="1" applyAlignment="1" applyProtection="1">
      <alignment horizontal="right" vertical="center"/>
      <protection hidden="1"/>
    </xf>
    <xf numFmtId="171" fontId="11" fillId="0" borderId="19" xfId="0" applyNumberFormat="1" applyFont="1" applyBorder="1" applyAlignment="1" applyProtection="1">
      <alignment horizontal="right" vertical="center"/>
      <protection hidden="1"/>
    </xf>
    <xf numFmtId="188" fontId="11" fillId="0" borderId="21" xfId="18" applyNumberFormat="1" applyFont="1" applyFill="1" applyBorder="1" applyAlignment="1" applyProtection="1">
      <alignment horizontal="right" vertical="center"/>
      <protection hidden="1"/>
    </xf>
    <xf numFmtId="188" fontId="11" fillId="0" borderId="22" xfId="18" applyNumberFormat="1" applyFont="1" applyFill="1" applyBorder="1" applyAlignment="1" applyProtection="1">
      <alignment horizontal="right" vertical="center"/>
      <protection hidden="1"/>
    </xf>
    <xf numFmtId="188" fontId="11" fillId="0" borderId="8" xfId="18" applyNumberFormat="1" applyFont="1" applyFill="1" applyBorder="1" applyAlignment="1" applyProtection="1">
      <alignment horizontal="right" vertical="center"/>
      <protection hidden="1"/>
    </xf>
    <xf numFmtId="188" fontId="11" fillId="0" borderId="8" xfId="0" applyNumberFormat="1" applyFont="1" applyBorder="1" applyAlignment="1" applyProtection="1">
      <alignment horizontal="right" vertical="center"/>
      <protection hidden="1"/>
    </xf>
    <xf numFmtId="170" fontId="11" fillId="0" borderId="21" xfId="0" applyNumberFormat="1" applyFont="1" applyBorder="1" applyAlignment="1" applyProtection="1">
      <alignment horizontal="right" vertical="center"/>
      <protection hidden="1"/>
    </xf>
    <xf numFmtId="170" fontId="11" fillId="0" borderId="22" xfId="0" applyNumberFormat="1" applyFont="1" applyBorder="1" applyAlignment="1" applyProtection="1">
      <alignment horizontal="right" vertical="center"/>
      <protection hidden="1"/>
    </xf>
    <xf numFmtId="0" fontId="8" fillId="0" borderId="0" xfId="0" applyFont="1" applyAlignment="1" applyProtection="1">
      <alignment horizontal="center"/>
      <protection hidden="1"/>
    </xf>
    <xf numFmtId="0" fontId="5" fillId="3" borderId="27" xfId="0" applyFont="1" applyFill="1" applyBorder="1" applyAlignment="1" applyProtection="1">
      <alignment horizontal="center" vertical="center"/>
      <protection hidden="1"/>
    </xf>
    <xf numFmtId="165" fontId="10" fillId="0" borderId="8" xfId="0" applyNumberFormat="1" applyFont="1" applyBorder="1" applyAlignment="1" applyProtection="1">
      <alignment horizontal="center" vertical="center"/>
      <protection locked="0"/>
    </xf>
    <xf numFmtId="17" fontId="10" fillId="0" borderId="20" xfId="0" applyNumberFormat="1" applyFont="1" applyBorder="1" applyAlignment="1" applyProtection="1">
      <alignment horizontal="right" vertical="center"/>
      <protection hidden="1"/>
    </xf>
    <xf numFmtId="0" fontId="11" fillId="0" borderId="18" xfId="0" applyFont="1" applyBorder="1" applyAlignment="1" applyProtection="1">
      <alignment horizontal="center" vertical="center"/>
      <protection locked="0"/>
    </xf>
    <xf numFmtId="0" fontId="65" fillId="3" borderId="0" xfId="0" applyFont="1" applyFill="1" applyAlignment="1" applyProtection="1">
      <alignment horizontal="center" vertical="center"/>
      <protection hidden="1"/>
    </xf>
    <xf numFmtId="0" fontId="10" fillId="3" borderId="28" xfId="0" applyFont="1" applyFill="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3" fillId="4" borderId="0" xfId="0" applyFont="1" applyFill="1" applyAlignment="1" applyProtection="1">
      <alignment vertical="center"/>
      <protection hidden="1"/>
    </xf>
    <xf numFmtId="188" fontId="11" fillId="12" borderId="21" xfId="18" applyNumberFormat="1" applyFont="1" applyFill="1" applyBorder="1" applyAlignment="1" applyProtection="1">
      <alignment horizontal="right" vertical="center"/>
      <protection locked="0"/>
    </xf>
    <xf numFmtId="188" fontId="11" fillId="12" borderId="22" xfId="18" applyNumberFormat="1" applyFont="1" applyFill="1" applyBorder="1" applyAlignment="1" applyProtection="1">
      <alignment horizontal="right" vertical="center"/>
      <protection locked="0"/>
    </xf>
    <xf numFmtId="170" fontId="0" fillId="0" borderId="8" xfId="0" applyNumberFormat="1" applyBorder="1" applyAlignment="1" applyProtection="1">
      <alignment horizontal="center" vertical="center"/>
      <protection hidden="1"/>
    </xf>
    <xf numFmtId="168" fontId="13" fillId="4" borderId="0" xfId="0" applyNumberFormat="1" applyFont="1" applyFill="1" applyAlignment="1" applyProtection="1">
      <alignment horizontal="center" vertical="center"/>
      <protection hidden="1"/>
    </xf>
    <xf numFmtId="0" fontId="10" fillId="0" borderId="25" xfId="0" applyFont="1" applyBorder="1" applyAlignment="1" applyProtection="1">
      <alignment horizontal="center" vertical="center"/>
      <protection hidden="1"/>
    </xf>
    <xf numFmtId="189" fontId="10" fillId="12" borderId="18" xfId="0" applyNumberFormat="1" applyFont="1" applyFill="1" applyBorder="1" applyAlignment="1" applyProtection="1">
      <alignment horizontal="right" vertical="center"/>
      <protection locked="0"/>
    </xf>
    <xf numFmtId="170" fontId="11" fillId="0" borderId="8" xfId="0" applyNumberFormat="1" applyFont="1" applyBorder="1" applyAlignment="1" applyProtection="1">
      <alignment horizontal="right" vertical="center"/>
      <protection hidden="1"/>
    </xf>
    <xf numFmtId="170" fontId="11" fillId="12" borderId="21" xfId="0" applyNumberFormat="1" applyFont="1" applyFill="1" applyBorder="1" applyAlignment="1" applyProtection="1">
      <alignment horizontal="right" vertical="center"/>
      <protection locked="0"/>
    </xf>
    <xf numFmtId="170" fontId="11" fillId="12" borderId="22" xfId="0" applyNumberFormat="1" applyFont="1" applyFill="1" applyBorder="1" applyAlignment="1" applyProtection="1">
      <alignment horizontal="right" vertical="center"/>
      <protection locked="0"/>
    </xf>
    <xf numFmtId="188" fontId="21" fillId="0" borderId="8" xfId="0" applyNumberFormat="1" applyFont="1" applyBorder="1" applyAlignment="1" applyProtection="1">
      <alignment horizontal="right" vertical="center"/>
      <protection locked="0"/>
    </xf>
    <xf numFmtId="9" fontId="21" fillId="0" borderId="21" xfId="0" applyNumberFormat="1" applyFont="1" applyBorder="1" applyAlignment="1" applyProtection="1">
      <alignment horizontal="right" vertical="center"/>
      <protection hidden="1"/>
    </xf>
    <xf numFmtId="9" fontId="21" fillId="0" borderId="22" xfId="0" applyNumberFormat="1" applyFont="1" applyBorder="1" applyAlignment="1" applyProtection="1">
      <alignment horizontal="right" vertical="center"/>
      <protection hidden="1"/>
    </xf>
    <xf numFmtId="9" fontId="21" fillId="0" borderId="8" xfId="0" applyNumberFormat="1" applyFont="1" applyBorder="1" applyAlignment="1" applyProtection="1">
      <alignment horizontal="right" vertical="center"/>
      <protection hidden="1"/>
    </xf>
    <xf numFmtId="0" fontId="0" fillId="2" borderId="37" xfId="0" applyFill="1" applyBorder="1" applyAlignment="1" applyProtection="1">
      <alignment horizontal="center" vertical="center"/>
      <protection hidden="1"/>
    </xf>
    <xf numFmtId="171" fontId="0" fillId="0" borderId="37" xfId="0" applyNumberFormat="1" applyBorder="1" applyAlignment="1" applyProtection="1">
      <alignment vertical="center"/>
      <protection hidden="1"/>
    </xf>
    <xf numFmtId="0" fontId="0" fillId="2" borderId="42" xfId="0" applyFill="1" applyBorder="1" applyAlignment="1" applyProtection="1">
      <alignment horizontal="center" vertical="center"/>
      <protection hidden="1"/>
    </xf>
    <xf numFmtId="171" fontId="0" fillId="0" borderId="21" xfId="0" applyNumberFormat="1" applyBorder="1" applyAlignment="1" applyProtection="1">
      <alignment horizontal="right" vertical="center"/>
      <protection hidden="1"/>
    </xf>
    <xf numFmtId="171" fontId="0" fillId="0" borderId="19" xfId="0" applyNumberFormat="1" applyBorder="1" applyAlignment="1" applyProtection="1">
      <alignment horizontal="right" vertical="center"/>
      <protection hidden="1"/>
    </xf>
    <xf numFmtId="0" fontId="61" fillId="0" borderId="37" xfId="0" applyFont="1" applyBorder="1" applyAlignment="1" applyProtection="1">
      <alignment horizontal="center" vertical="center"/>
      <protection hidden="1"/>
    </xf>
    <xf numFmtId="185" fontId="0" fillId="0" borderId="37" xfId="0" applyNumberFormat="1" applyBorder="1" applyAlignment="1" applyProtection="1">
      <alignment horizontal="center" vertical="center"/>
      <protection hidden="1"/>
    </xf>
    <xf numFmtId="0" fontId="0" fillId="0" borderId="37" xfId="0" applyBorder="1" applyAlignment="1" applyProtection="1">
      <alignment horizontal="center" vertical="center"/>
      <protection hidden="1"/>
    </xf>
    <xf numFmtId="10" fontId="0" fillId="11" borderId="37" xfId="0" applyNumberFormat="1" applyFill="1" applyBorder="1" applyAlignment="1" applyProtection="1">
      <alignment horizontal="center" vertical="center"/>
      <protection locked="0"/>
    </xf>
    <xf numFmtId="0" fontId="0" fillId="0" borderId="7" xfId="0" applyBorder="1" applyAlignment="1" applyProtection="1">
      <alignment horizontal="left" vertical="center"/>
      <protection hidden="1"/>
    </xf>
    <xf numFmtId="0" fontId="0" fillId="0" borderId="0" xfId="0" applyAlignment="1" applyProtection="1">
      <alignment horizontal="left" vertical="center"/>
      <protection hidden="1"/>
    </xf>
    <xf numFmtId="10" fontId="11" fillId="0" borderId="0" xfId="0" applyNumberFormat="1" applyFont="1" applyAlignment="1" applyProtection="1">
      <alignment horizontal="right" vertical="center"/>
      <protection hidden="1"/>
    </xf>
    <xf numFmtId="179" fontId="28" fillId="3" borderId="8" xfId="0" applyNumberFormat="1" applyFont="1" applyFill="1" applyBorder="1" applyAlignment="1" applyProtection="1">
      <alignment horizontal="center" vertical="center"/>
      <protection hidden="1"/>
    </xf>
    <xf numFmtId="179" fontId="14" fillId="14" borderId="8" xfId="0" applyNumberFormat="1" applyFont="1" applyFill="1" applyBorder="1" applyAlignment="1" applyProtection="1">
      <alignment horizontal="center" vertical="center"/>
      <protection hidden="1"/>
    </xf>
    <xf numFmtId="179" fontId="14" fillId="13" borderId="8" xfId="0" applyNumberFormat="1" applyFont="1" applyFill="1" applyBorder="1" applyAlignment="1" applyProtection="1">
      <alignment horizontal="center" vertical="center"/>
      <protection hidden="1"/>
    </xf>
    <xf numFmtId="171" fontId="5" fillId="0" borderId="17" xfId="0" applyNumberFormat="1" applyFont="1" applyBorder="1" applyAlignment="1" applyProtection="1">
      <alignment horizontal="right" vertical="center"/>
      <protection hidden="1"/>
    </xf>
    <xf numFmtId="171" fontId="5" fillId="0" borderId="43" xfId="0" applyNumberFormat="1" applyFont="1" applyBorder="1" applyAlignment="1" applyProtection="1">
      <alignment horizontal="right" vertical="center"/>
      <protection hidden="1"/>
    </xf>
    <xf numFmtId="0" fontId="9" fillId="0" borderId="41" xfId="0" applyFont="1" applyBorder="1" applyAlignment="1" applyProtection="1">
      <alignment horizontal="center" vertical="center"/>
      <protection hidden="1"/>
    </xf>
    <xf numFmtId="171" fontId="10" fillId="0" borderId="34" xfId="0" applyNumberFormat="1" applyFont="1" applyBorder="1" applyAlignment="1" applyProtection="1">
      <alignment horizontal="right" vertical="center"/>
      <protection hidden="1"/>
    </xf>
    <xf numFmtId="171" fontId="10" fillId="0" borderId="39" xfId="0" applyNumberFormat="1" applyFont="1" applyBorder="1" applyAlignment="1" applyProtection="1">
      <alignment horizontal="right" vertical="center"/>
      <protection hidden="1"/>
    </xf>
    <xf numFmtId="0" fontId="92" fillId="0" borderId="0" xfId="0" applyFont="1" applyAlignment="1" applyProtection="1">
      <alignment horizontal="right" vertical="center"/>
      <protection hidden="1"/>
    </xf>
    <xf numFmtId="0" fontId="92" fillId="0" borderId="41" xfId="0" applyFont="1" applyBorder="1" applyAlignment="1" applyProtection="1">
      <alignment horizontal="right" vertical="center"/>
      <protection hidden="1"/>
    </xf>
    <xf numFmtId="171" fontId="9" fillId="0" borderId="34" xfId="0" applyNumberFormat="1" applyFont="1" applyBorder="1" applyAlignment="1" applyProtection="1">
      <alignment horizontal="right" vertical="center"/>
      <protection hidden="1"/>
    </xf>
    <xf numFmtId="171" fontId="9" fillId="0" borderId="39" xfId="0" applyNumberFormat="1" applyFont="1" applyBorder="1" applyAlignment="1" applyProtection="1">
      <alignment horizontal="right" vertical="center"/>
      <protection hidden="1"/>
    </xf>
    <xf numFmtId="171" fontId="9" fillId="2" borderId="0" xfId="0" applyNumberFormat="1" applyFont="1" applyFill="1" applyAlignment="1" applyProtection="1">
      <alignment horizontal="center" vertical="center"/>
      <protection hidden="1"/>
    </xf>
    <xf numFmtId="171" fontId="9" fillId="2" borderId="20" xfId="0" applyNumberFormat="1" applyFont="1" applyFill="1" applyBorder="1" applyAlignment="1" applyProtection="1">
      <alignment horizontal="center" vertical="center"/>
      <protection hidden="1"/>
    </xf>
    <xf numFmtId="173" fontId="10" fillId="10" borderId="21" xfId="0" applyNumberFormat="1" applyFont="1" applyFill="1" applyBorder="1" applyAlignment="1" applyProtection="1">
      <alignment horizontal="right" vertical="center"/>
      <protection hidden="1"/>
    </xf>
    <xf numFmtId="173" fontId="10" fillId="10" borderId="44" xfId="0" applyNumberFormat="1" applyFont="1" applyFill="1" applyBorder="1" applyAlignment="1" applyProtection="1">
      <alignment horizontal="right" vertical="center"/>
      <protection hidden="1"/>
    </xf>
  </cellXfs>
  <cellStyles count="19">
    <cellStyle name="Euro" xfId="1"/>
    <cellStyle name="Monétaire" xfId="2" builtinId="4"/>
    <cellStyle name="Monétaire 3" xfId="18"/>
    <cellStyle name="Normal" xfId="0" builtinId="0"/>
    <cellStyle name="Normal 2" xfId="17"/>
    <cellStyle name="Sans nom1" xfId="3"/>
    <cellStyle name="Sans nom10" xfId="4"/>
    <cellStyle name="Sans nom11" xfId="5"/>
    <cellStyle name="Sans nom12" xfId="6"/>
    <cellStyle name="Sans nom2" xfId="7"/>
    <cellStyle name="Sans nom3" xfId="8"/>
    <cellStyle name="Sans nom4" xfId="9"/>
    <cellStyle name="Sans nom5" xfId="10"/>
    <cellStyle name="Sans nom6" xfId="11"/>
    <cellStyle name="Sans nom7" xfId="12"/>
    <cellStyle name="Sans nom8" xfId="13"/>
    <cellStyle name="Sans nom9" xfId="14"/>
    <cellStyle name="TableStyleLight1" xfId="15"/>
    <cellStyle name="Titre 1" xfId="16"/>
  </cellStyles>
  <dxfs count="35">
    <dxf>
      <font>
        <strike val="0"/>
        <color theme="0"/>
      </font>
    </dxf>
    <dxf>
      <font>
        <b val="0"/>
        <condense val="0"/>
        <extend val="0"/>
        <color indexed="9"/>
      </font>
    </dxf>
    <dxf>
      <font>
        <b/>
        <i val="0"/>
        <condense val="0"/>
        <extend val="0"/>
        <color indexed="10"/>
      </font>
    </dxf>
    <dxf>
      <fill>
        <patternFill patternType="none">
          <fgColor indexed="64"/>
          <bgColor indexed="65"/>
        </patternFill>
      </fill>
      <border>
        <left style="thin">
          <color indexed="8"/>
        </left>
        <right style="double">
          <color indexed="8"/>
        </right>
        <top style="hair">
          <color indexed="9"/>
        </top>
        <bottom style="hair">
          <color indexed="9"/>
        </bottom>
      </border>
    </dxf>
    <dxf>
      <fill>
        <patternFill patternType="solid">
          <fgColor indexed="26"/>
          <bgColor indexed="9"/>
        </patternFill>
      </fill>
      <border>
        <left/>
        <right style="double">
          <color indexed="8"/>
        </right>
        <top/>
        <bottom/>
      </border>
    </dxf>
    <dxf>
      <border>
        <left style="thin">
          <color indexed="8"/>
        </left>
        <right style="double">
          <color indexed="8"/>
        </right>
        <top style="hair">
          <color indexed="9"/>
        </top>
        <bottom style="hair">
          <color indexed="9"/>
        </bottom>
      </border>
    </dxf>
    <dxf>
      <border>
        <left/>
        <right style="double">
          <color indexed="8"/>
        </right>
        <top/>
        <bottom/>
      </border>
    </dxf>
    <dxf>
      <font>
        <b/>
        <i val="0"/>
        <condense val="0"/>
        <extend val="0"/>
        <color indexed="10"/>
      </font>
    </dxf>
    <dxf>
      <fill>
        <patternFill patternType="none">
          <fgColor indexed="64"/>
          <bgColor indexed="65"/>
        </patternFill>
      </fill>
      <border>
        <left style="thin">
          <color indexed="8"/>
        </left>
        <right style="hair">
          <color indexed="9"/>
        </right>
        <top style="hair">
          <color indexed="9"/>
        </top>
        <bottom style="hair">
          <color indexed="9"/>
        </bottom>
      </border>
    </dxf>
    <dxf>
      <fill>
        <patternFill patternType="none">
          <fgColor indexed="64"/>
          <bgColor indexed="65"/>
        </patternFill>
      </fill>
      <border>
        <left/>
        <right/>
        <top/>
        <bottom/>
      </border>
    </dxf>
    <dxf>
      <border>
        <left/>
        <right style="hair">
          <color indexed="9"/>
        </right>
        <top/>
        <bottom style="hair">
          <color indexed="9"/>
        </bottom>
      </border>
    </dxf>
    <dxf>
      <border>
        <left/>
        <right/>
        <top/>
        <bottom/>
      </border>
    </dxf>
    <dxf>
      <border>
        <left style="hair">
          <color indexed="9"/>
        </left>
        <right style="hair">
          <color indexed="9"/>
        </right>
        <top style="thin">
          <color indexed="8"/>
        </top>
        <bottom style="hair">
          <color indexed="9"/>
        </bottom>
      </border>
    </dxf>
    <dxf>
      <fill>
        <patternFill patternType="none">
          <fgColor indexed="64"/>
          <bgColor indexed="65"/>
        </patternFill>
      </fill>
      <border>
        <left style="thin">
          <color indexed="8"/>
        </left>
        <right style="hair">
          <color indexed="9"/>
        </right>
        <top style="hair">
          <color indexed="9"/>
        </top>
        <bottom style="hair">
          <color indexed="9"/>
        </bottom>
      </border>
    </dxf>
    <dxf>
      <border>
        <left style="thin">
          <color indexed="8"/>
        </left>
        <right style="hair">
          <color indexed="9"/>
        </right>
        <top/>
        <bottom style="hair">
          <color indexed="9"/>
        </bottom>
      </border>
    </dxf>
    <dxf>
      <font>
        <b val="0"/>
        <condense val="0"/>
        <extend val="0"/>
        <color indexed="8"/>
      </font>
    </dxf>
    <dxf>
      <font>
        <b val="0"/>
        <condense val="0"/>
        <extend val="0"/>
        <color indexed="8"/>
      </font>
    </dxf>
    <dxf>
      <font>
        <b/>
        <i val="0"/>
        <condense val="0"/>
        <extend val="0"/>
        <sz val="11"/>
        <color indexed="10"/>
      </font>
      <fill>
        <patternFill patternType="solid">
          <fgColor indexed="22"/>
          <bgColor indexed="47"/>
        </patternFill>
      </fill>
    </dxf>
    <dxf>
      <font>
        <b/>
        <i val="0"/>
        <condense val="0"/>
        <extend val="0"/>
        <sz val="11"/>
        <color indexed="10"/>
      </font>
      <fill>
        <patternFill patternType="solid">
          <fgColor indexed="22"/>
          <bgColor indexed="47"/>
        </patternFill>
      </fill>
    </dxf>
    <dxf>
      <font>
        <b val="0"/>
        <condense val="0"/>
        <extend val="0"/>
        <color indexed="8"/>
      </font>
      <fill>
        <patternFill patternType="solid">
          <fgColor indexed="22"/>
          <bgColor indexed="47"/>
        </patternFill>
      </fill>
    </dxf>
    <dxf>
      <font>
        <b/>
        <i val="0"/>
        <color rgb="FFFF0000"/>
      </font>
      <fill>
        <patternFill>
          <bgColor rgb="FFFFFF00"/>
        </patternFill>
      </fill>
    </dxf>
    <dxf>
      <font>
        <b/>
        <i val="0"/>
        <color rgb="FFFF0000"/>
      </font>
      <fill>
        <patternFill>
          <bgColor rgb="FFFFFF00"/>
        </patternFill>
      </fill>
    </dxf>
    <dxf>
      <font>
        <b val="0"/>
        <condense val="0"/>
        <extend val="0"/>
        <color indexed="8"/>
      </font>
      <fill>
        <patternFill patternType="solid">
          <fgColor indexed="58"/>
          <bgColor indexed="8"/>
        </patternFill>
      </fill>
    </dxf>
    <dxf>
      <fill>
        <patternFill patternType="solid">
          <fgColor indexed="26"/>
          <bgColor indexed="9"/>
        </patternFill>
      </fill>
      <border>
        <left style="thin">
          <color indexed="8"/>
        </left>
        <right style="thin">
          <color indexed="8"/>
        </right>
        <top style="thin">
          <color indexed="8"/>
        </top>
        <bottom style="thin">
          <color indexed="8"/>
        </bottom>
      </border>
    </dxf>
    <dxf>
      <fill>
        <patternFill patternType="solid">
          <fgColor indexed="26"/>
          <bgColor indexed="9"/>
        </patternFill>
      </fill>
      <border>
        <left style="thin">
          <color indexed="8"/>
        </left>
        <right style="thin">
          <color indexed="8"/>
        </right>
        <top style="thin">
          <color indexed="8"/>
        </top>
        <bottom style="thin">
          <color indexed="8"/>
        </bottom>
      </border>
    </dxf>
    <dxf>
      <font>
        <b val="0"/>
        <i val="0"/>
        <strike val="0"/>
        <condense val="0"/>
        <extend val="0"/>
        <u val="none"/>
        <sz val="10"/>
        <color indexed="8"/>
      </font>
      <fill>
        <patternFill patternType="solid">
          <fgColor indexed="26"/>
          <bgColor indexed="9"/>
        </patternFill>
      </fill>
      <border>
        <left style="thin">
          <color indexed="8"/>
        </left>
        <right/>
        <top style="thin">
          <color indexed="8"/>
        </top>
        <bottom style="thin">
          <color indexed="8"/>
        </bottom>
      </border>
    </dxf>
    <dxf>
      <fill>
        <patternFill>
          <bgColor rgb="FFFFFF00"/>
        </patternFill>
      </fill>
    </dxf>
    <dxf>
      <font>
        <b/>
        <i val="0"/>
        <color rgb="FFFF33CC"/>
      </font>
    </dxf>
    <dxf>
      <font>
        <b/>
        <i val="0"/>
        <color rgb="FFFF0000"/>
      </font>
    </dxf>
    <dxf>
      <font>
        <b/>
        <i val="0"/>
        <condense val="0"/>
        <extend val="0"/>
        <color indexed="10"/>
      </font>
    </dxf>
    <dxf>
      <font>
        <b/>
        <i val="0"/>
        <color rgb="FFFF00FF"/>
      </font>
    </dxf>
    <dxf>
      <font>
        <b/>
        <i val="0"/>
        <color rgb="FFFF0000"/>
      </font>
      <fill>
        <patternFill>
          <bgColor rgb="FFFFFF00"/>
        </patternFill>
      </fill>
    </dxf>
    <dxf>
      <font>
        <b/>
        <i val="0"/>
        <color rgb="FFFF0000"/>
      </font>
      <fill>
        <patternFill>
          <bgColor rgb="FFFFFF00"/>
        </patternFill>
      </fill>
    </dxf>
    <dxf>
      <font>
        <b val="0"/>
        <condense val="0"/>
        <extend val="0"/>
        <color indexed="8"/>
      </font>
    </dxf>
    <dxf>
      <font>
        <b/>
        <i val="0"/>
        <color rgb="FFFF0000"/>
      </font>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AE00"/>
      <rgbColor rgb="00003300"/>
      <rgbColor rgb="00333300"/>
      <rgbColor rgb="00993300"/>
      <rgbColor rgb="00993366"/>
      <rgbColor rgb="00333399"/>
      <rgbColor rgb="00333333"/>
    </indexedColors>
    <mruColors>
      <color rgb="FFFF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9"/>
  <sheetViews>
    <sheetView tabSelected="1" topLeftCell="A25" zoomScale="110" zoomScaleNormal="110" workbookViewId="0">
      <selection activeCell="G4" sqref="G4:J4"/>
    </sheetView>
  </sheetViews>
  <sheetFormatPr baseColWidth="10" defaultColWidth="11.28515625" defaultRowHeight="14.45" customHeight="1" x14ac:dyDescent="0.2"/>
  <cols>
    <col min="1" max="1" width="19.28515625" style="1" customWidth="1"/>
    <col min="2" max="11" width="6.7109375" style="1" customWidth="1"/>
    <col min="12" max="12" width="7.7109375" style="1" customWidth="1"/>
    <col min="13" max="14" width="6.7109375" style="1" customWidth="1"/>
    <col min="15" max="15" width="7.7109375" style="1" customWidth="1"/>
    <col min="16" max="17" width="7.28515625" style="1" customWidth="1"/>
    <col min="18" max="18" width="4.85546875" style="2" customWidth="1"/>
    <col min="19" max="19" width="12.28515625" style="1" customWidth="1"/>
    <col min="20" max="20" width="3.28515625" style="1" customWidth="1"/>
    <col min="21" max="21" width="14" style="1" customWidth="1"/>
    <col min="22" max="22" width="11.28515625" style="1"/>
    <col min="23" max="23" width="5.42578125" style="1" customWidth="1"/>
    <col min="24" max="25" width="11.28515625" style="1"/>
    <col min="26" max="26" width="13.28515625" style="1" customWidth="1"/>
    <col min="27" max="30" width="11.28515625" style="1"/>
    <col min="31" max="31" width="14.7109375" style="1" bestFit="1" customWidth="1"/>
    <col min="32" max="16384" width="11.28515625" style="1"/>
  </cols>
  <sheetData>
    <row r="1" spans="1:36" ht="14.45" customHeight="1" x14ac:dyDescent="0.2">
      <c r="A1" s="296" t="s">
        <v>0</v>
      </c>
      <c r="B1" s="296"/>
      <c r="C1" s="296"/>
      <c r="D1" s="296"/>
      <c r="E1" s="296"/>
      <c r="F1" s="296"/>
      <c r="G1" s="296"/>
      <c r="H1" s="296"/>
      <c r="I1" s="296"/>
      <c r="J1" s="296"/>
      <c r="K1" s="296"/>
      <c r="L1" s="296"/>
      <c r="M1" s="296"/>
      <c r="N1" s="296"/>
      <c r="O1" s="296"/>
      <c r="P1" s="296"/>
      <c r="Q1" s="296"/>
      <c r="R1" s="3">
        <v>2025</v>
      </c>
      <c r="S1" s="297" t="s">
        <v>1</v>
      </c>
      <c r="T1" s="297"/>
      <c r="U1" s="297"/>
      <c r="V1" s="297"/>
      <c r="W1" s="297"/>
      <c r="X1" s="297"/>
      <c r="Y1" s="297"/>
      <c r="Z1" s="297"/>
      <c r="AA1" s="4"/>
      <c r="AB1"/>
      <c r="AC1"/>
      <c r="AD1" s="4"/>
      <c r="AE1" s="5"/>
      <c r="AF1" s="5"/>
      <c r="AG1" s="5"/>
      <c r="AH1" s="5"/>
      <c r="AI1" s="5"/>
      <c r="AJ1" s="5"/>
    </row>
    <row r="2" spans="1:36" ht="10.35" customHeight="1" x14ac:dyDescent="0.2">
      <c r="A2" s="298"/>
      <c r="B2" s="298"/>
      <c r="C2" s="298"/>
      <c r="D2" s="298"/>
      <c r="E2" s="298"/>
      <c r="F2" s="298"/>
      <c r="G2" s="298"/>
      <c r="H2" s="298"/>
      <c r="I2" s="298"/>
      <c r="J2" s="298"/>
      <c r="K2" s="298"/>
      <c r="L2" s="298"/>
      <c r="M2" s="298"/>
      <c r="N2" s="298"/>
      <c r="O2" s="298"/>
      <c r="P2" s="298"/>
      <c r="Q2" s="298"/>
      <c r="S2" s="297"/>
      <c r="T2" s="297"/>
      <c r="U2" s="297"/>
      <c r="V2" s="297"/>
      <c r="W2" s="297"/>
      <c r="X2" s="297"/>
      <c r="Y2" s="297"/>
      <c r="Z2" s="297"/>
      <c r="AA2" s="4"/>
      <c r="AB2" s="331"/>
      <c r="AC2" s="331"/>
      <c r="AD2" s="4"/>
      <c r="AE2" s="5"/>
      <c r="AF2" s="5"/>
      <c r="AG2" s="5"/>
      <c r="AH2" s="5"/>
      <c r="AI2" s="5"/>
      <c r="AJ2" s="5"/>
    </row>
    <row r="3" spans="1:36" ht="14.45" customHeight="1" x14ac:dyDescent="0.2">
      <c r="A3" s="6"/>
      <c r="B3" s="7"/>
      <c r="C3" s="7"/>
      <c r="D3" s="7"/>
      <c r="E3" s="7"/>
      <c r="F3" s="7"/>
      <c r="G3" s="332" t="str">
        <f>IF(W5=" CDD","Bulletin de salaire CDD","Bulletin de Salaire")</f>
        <v>Bulletin de Salaire</v>
      </c>
      <c r="H3" s="332"/>
      <c r="I3" s="332"/>
      <c r="J3" s="332"/>
      <c r="K3" s="7"/>
      <c r="L3" s="7"/>
      <c r="M3" s="7"/>
      <c r="N3" s="7"/>
      <c r="O3" s="7"/>
      <c r="P3" s="7"/>
      <c r="Q3" s="8"/>
      <c r="S3" s="9"/>
      <c r="T3" s="9"/>
      <c r="U3" s="205" t="s">
        <v>128</v>
      </c>
      <c r="V3" s="10"/>
      <c r="W3" s="9"/>
      <c r="X3" s="9"/>
      <c r="Y3" s="9"/>
      <c r="Z3" s="9"/>
      <c r="AA3" s="4"/>
      <c r="AB3" s="4"/>
      <c r="AC3" s="4"/>
      <c r="AD3" s="4"/>
      <c r="AE3" s="5"/>
      <c r="AF3" s="5"/>
      <c r="AG3" s="5"/>
      <c r="AH3" s="5"/>
      <c r="AI3" s="5"/>
      <c r="AJ3" s="5"/>
    </row>
    <row r="4" spans="1:36" ht="14.45" customHeight="1" x14ac:dyDescent="0.2">
      <c r="A4" s="11"/>
      <c r="B4" s="304" t="s">
        <v>2</v>
      </c>
      <c r="C4" s="304"/>
      <c r="D4" s="304"/>
      <c r="E4" s="304"/>
      <c r="F4" s="108"/>
      <c r="G4" s="333">
        <v>45778</v>
      </c>
      <c r="H4" s="333"/>
      <c r="I4" s="333"/>
      <c r="J4" s="333"/>
      <c r="K4" s="334" t="s">
        <v>3</v>
      </c>
      <c r="L4" s="334"/>
      <c r="M4" s="335" t="s">
        <v>4</v>
      </c>
      <c r="N4" s="335"/>
      <c r="O4" s="335"/>
      <c r="P4" s="335"/>
      <c r="Q4" s="335"/>
      <c r="S4" s="12"/>
      <c r="T4" s="12"/>
      <c r="U4" s="12"/>
      <c r="V4" s="12"/>
      <c r="W4" s="12"/>
      <c r="X4" s="12"/>
      <c r="Y4" s="12"/>
      <c r="Z4" s="9"/>
      <c r="AA4" s="4"/>
      <c r="AB4" s="4"/>
      <c r="AC4" s="4"/>
      <c r="AD4" s="4"/>
      <c r="AE4" s="5"/>
      <c r="AF4" s="5"/>
      <c r="AG4" s="5"/>
      <c r="AH4" s="5"/>
      <c r="AI4" s="5"/>
      <c r="AJ4" s="5"/>
    </row>
    <row r="5" spans="1:36" ht="14.45" customHeight="1" x14ac:dyDescent="0.2">
      <c r="A5" s="305" t="s">
        <v>65</v>
      </c>
      <c r="B5" s="306"/>
      <c r="C5" s="306"/>
      <c r="D5" s="336" t="str">
        <f>IF(OR(G4&lt;DATE(R1,1,1),G4&gt;DATE(R1,12,31)),"Ce BS ne peut être utilisé que pour cette année !","")</f>
        <v/>
      </c>
      <c r="E5" s="336"/>
      <c r="F5" s="336"/>
      <c r="G5" s="336"/>
      <c r="H5" s="336"/>
      <c r="I5" s="336"/>
      <c r="J5" s="336"/>
      <c r="K5" s="336"/>
      <c r="L5" s="336"/>
      <c r="M5" s="337" t="s">
        <v>66</v>
      </c>
      <c r="N5" s="337"/>
      <c r="O5" s="337"/>
      <c r="P5" s="337"/>
      <c r="Q5" s="338"/>
      <c r="S5" s="281" t="s">
        <v>5</v>
      </c>
      <c r="T5" s="281"/>
      <c r="U5" s="281"/>
      <c r="V5" s="281"/>
      <c r="W5" s="339" t="str">
        <f>IF(AND(T8&lt;&gt;"",T10="",T12=""),U8,IF(AND(T10&lt;&gt;"",T8="",T12=""),U10,IF(AND(T12&lt;&gt;"",T8="",T10=""),U12,"???")))</f>
        <v xml:space="preserve"> CDI</v>
      </c>
      <c r="X5" s="339"/>
      <c r="Y5" s="13"/>
      <c r="Z5" s="13"/>
      <c r="AA5" s="14"/>
      <c r="AB5" s="4"/>
      <c r="AC5" s="4"/>
      <c r="AD5" s="14"/>
      <c r="AE5"/>
      <c r="AF5"/>
      <c r="AG5"/>
      <c r="AH5"/>
      <c r="AI5"/>
      <c r="AJ5"/>
    </row>
    <row r="6" spans="1:36" ht="14.45" customHeight="1" x14ac:dyDescent="0.2">
      <c r="A6" s="15" t="s">
        <v>6</v>
      </c>
      <c r="B6" s="299"/>
      <c r="C6" s="299"/>
      <c r="D6" s="299"/>
      <c r="E6" s="299"/>
      <c r="F6" s="299"/>
      <c r="G6" s="299"/>
      <c r="H6" s="16"/>
      <c r="I6" s="17" t="s">
        <v>7</v>
      </c>
      <c r="J6" s="18"/>
      <c r="K6" s="18"/>
      <c r="L6" s="300"/>
      <c r="M6" s="300"/>
      <c r="N6" s="300"/>
      <c r="O6" s="300"/>
      <c r="P6" s="300"/>
      <c r="Q6" s="300"/>
      <c r="R6" s="19"/>
      <c r="S6" s="281"/>
      <c r="T6" s="281"/>
      <c r="U6" s="281"/>
      <c r="V6" s="281"/>
      <c r="W6" s="13"/>
      <c r="X6" s="13"/>
      <c r="Y6" s="13"/>
      <c r="Z6" s="13"/>
      <c r="AA6" s="14"/>
      <c r="AB6" s="4"/>
      <c r="AC6" s="4"/>
      <c r="AD6" s="14"/>
      <c r="AE6"/>
      <c r="AF6"/>
      <c r="AG6"/>
      <c r="AH6"/>
      <c r="AI6"/>
      <c r="AJ6"/>
    </row>
    <row r="7" spans="1:36" ht="14.45" customHeight="1" x14ac:dyDescent="0.2">
      <c r="A7" s="15" t="s">
        <v>8</v>
      </c>
      <c r="B7" s="299"/>
      <c r="C7" s="299"/>
      <c r="D7" s="299"/>
      <c r="E7" s="299"/>
      <c r="F7" s="299"/>
      <c r="G7" s="299"/>
      <c r="H7" s="18"/>
      <c r="I7" s="17" t="s">
        <v>9</v>
      </c>
      <c r="J7" s="18"/>
      <c r="K7" s="18"/>
      <c r="L7" s="300"/>
      <c r="M7" s="300"/>
      <c r="N7" s="300"/>
      <c r="O7" s="300"/>
      <c r="P7" s="300"/>
      <c r="Q7" s="300"/>
      <c r="R7" s="20"/>
      <c r="S7" s="21"/>
      <c r="T7" s="10"/>
      <c r="U7" s="9"/>
      <c r="W7" s="9"/>
      <c r="AA7" s="14"/>
      <c r="AB7" s="4"/>
      <c r="AC7" s="4"/>
      <c r="AD7" s="14"/>
      <c r="AE7"/>
      <c r="AF7"/>
      <c r="AG7"/>
      <c r="AH7"/>
      <c r="AI7"/>
      <c r="AJ7"/>
    </row>
    <row r="8" spans="1:36" ht="14.45" customHeight="1" x14ac:dyDescent="0.2">
      <c r="A8" s="22"/>
      <c r="B8" s="299"/>
      <c r="C8" s="299"/>
      <c r="D8" s="299"/>
      <c r="E8" s="299"/>
      <c r="F8" s="299"/>
      <c r="G8" s="299"/>
      <c r="H8" s="18"/>
      <c r="I8" s="18"/>
      <c r="J8" s="18"/>
      <c r="K8" s="18"/>
      <c r="L8" s="300"/>
      <c r="M8" s="300"/>
      <c r="N8" s="300"/>
      <c r="O8" s="300"/>
      <c r="P8" s="300"/>
      <c r="Q8" s="300"/>
      <c r="R8" s="20"/>
      <c r="S8" s="23"/>
      <c r="T8" s="24" t="s">
        <v>61</v>
      </c>
      <c r="U8" s="25" t="s">
        <v>10</v>
      </c>
      <c r="W8" s="9"/>
      <c r="AA8" s="4"/>
      <c r="AB8" s="9"/>
      <c r="AC8" s="4"/>
      <c r="AD8" s="14"/>
      <c r="AE8" s="202">
        <v>45658</v>
      </c>
      <c r="AF8"/>
      <c r="AG8"/>
      <c r="AH8"/>
      <c r="AI8"/>
      <c r="AJ8"/>
    </row>
    <row r="9" spans="1:36" ht="14.45" customHeight="1" x14ac:dyDescent="0.2">
      <c r="A9" s="15" t="s">
        <v>11</v>
      </c>
      <c r="B9" s="303"/>
      <c r="C9" s="303"/>
      <c r="D9" s="303"/>
      <c r="E9" s="303"/>
      <c r="F9" s="303"/>
      <c r="G9" s="303"/>
      <c r="H9" s="18"/>
      <c r="I9" s="17" t="s">
        <v>12</v>
      </c>
      <c r="J9" s="18"/>
      <c r="K9" s="18"/>
      <c r="L9" s="300" t="s">
        <v>124</v>
      </c>
      <c r="M9" s="300"/>
      <c r="N9" s="300"/>
      <c r="O9" s="300"/>
      <c r="P9" s="300"/>
      <c r="Q9" s="300"/>
      <c r="R9" s="20"/>
      <c r="S9"/>
      <c r="T9" s="10"/>
      <c r="U9" s="25"/>
      <c r="V9" s="310" t="str">
        <f>IF(W5=" CDD"," ==&gt; UNIQUEMENT pour le remplacement d'un(e) Assistant(e) maternel(le) en arrêt de travail !!!","")</f>
        <v/>
      </c>
      <c r="W9" s="310"/>
      <c r="X9" s="310"/>
      <c r="Y9" s="310"/>
      <c r="Z9" s="310"/>
      <c r="AB9" s="9"/>
      <c r="AC9" s="4"/>
      <c r="AD9" s="14"/>
      <c r="AE9" s="202">
        <v>45689</v>
      </c>
      <c r="AF9"/>
      <c r="AG9"/>
      <c r="AH9"/>
      <c r="AI9"/>
      <c r="AJ9"/>
    </row>
    <row r="10" spans="1:36" ht="14.45" customHeight="1" x14ac:dyDescent="0.2">
      <c r="A10" s="15" t="s">
        <v>8</v>
      </c>
      <c r="B10" s="299" t="s">
        <v>13</v>
      </c>
      <c r="C10" s="299"/>
      <c r="D10" s="299"/>
      <c r="E10" s="299"/>
      <c r="F10" s="299"/>
      <c r="G10" s="299"/>
      <c r="H10" s="16"/>
      <c r="I10" s="17" t="s">
        <v>14</v>
      </c>
      <c r="J10" s="18"/>
      <c r="K10" s="18"/>
      <c r="L10" s="311"/>
      <c r="M10" s="311"/>
      <c r="N10" s="311"/>
      <c r="O10" s="311"/>
      <c r="P10" s="311"/>
      <c r="Q10" s="311"/>
      <c r="R10" s="20"/>
      <c r="S10" s="23"/>
      <c r="T10" s="24"/>
      <c r="U10" s="25" t="s">
        <v>15</v>
      </c>
      <c r="V10" s="310"/>
      <c r="W10" s="310"/>
      <c r="X10" s="310"/>
      <c r="Y10" s="310"/>
      <c r="Z10" s="310"/>
      <c r="AB10" s="14"/>
      <c r="AC10" s="14"/>
      <c r="AD10" s="14"/>
      <c r="AE10" s="202">
        <v>45717</v>
      </c>
      <c r="AF10"/>
      <c r="AG10"/>
      <c r="AH10"/>
      <c r="AI10"/>
      <c r="AJ10"/>
    </row>
    <row r="11" spans="1:36" ht="14.45" customHeight="1" thickBot="1" x14ac:dyDescent="0.25">
      <c r="A11" s="95" t="str">
        <f>IF(H11=1," Date d'embauche :"," Date d'embauche ??")</f>
        <v xml:space="preserve"> Date d'embauche ??</v>
      </c>
      <c r="B11" s="312"/>
      <c r="C11" s="313"/>
      <c r="D11" s="313"/>
      <c r="E11" s="313"/>
      <c r="F11" s="313"/>
      <c r="G11" s="314"/>
      <c r="H11" s="99">
        <f>IF(OR(B11="",B11=" ",B11="  ",B11="   ",B11&lt;DATE(2000,1,1),B11&gt;DATE(YEAR(G4),MONTH(G4)+1,0)),0,1)</f>
        <v>0</v>
      </c>
      <c r="I11" s="301" t="str">
        <f>IF(R11=2,"Date de Fin incorrecte !!","Date Fin de contrat :")</f>
        <v>Date Fin de contrat :</v>
      </c>
      <c r="J11" s="301"/>
      <c r="K11" s="302"/>
      <c r="L11" s="307"/>
      <c r="M11" s="308"/>
      <c r="N11" s="308"/>
      <c r="O11" s="308"/>
      <c r="P11" s="308"/>
      <c r="Q11" s="309"/>
      <c r="R11" s="100">
        <f>IF(L11&lt;&gt;"",IF(OR(L11&lt;B11,L11&lt;DATE(YEAR(G4),MONTH(G4),1),L11&gt;=DATE(YEAR(G4),MONTH(G4)+1,1)),2,1),0)</f>
        <v>0</v>
      </c>
      <c r="S11" s="98"/>
      <c r="T11" s="14"/>
      <c r="U11" s="14"/>
      <c r="V11" s="310"/>
      <c r="W11" s="310"/>
      <c r="X11" s="310"/>
      <c r="Y11" s="310"/>
      <c r="Z11" s="310"/>
      <c r="AA11" s="14"/>
      <c r="AB11" s="14"/>
      <c r="AC11" s="14"/>
      <c r="AD11" s="14"/>
      <c r="AE11" s="202">
        <v>45748</v>
      </c>
      <c r="AF11"/>
      <c r="AG11"/>
      <c r="AH11"/>
      <c r="AI11"/>
      <c r="AJ11"/>
    </row>
    <row r="12" spans="1:36" ht="14.45" customHeight="1" thickTop="1" x14ac:dyDescent="0.2">
      <c r="A12" s="344" t="s">
        <v>111</v>
      </c>
      <c r="B12" s="344"/>
      <c r="C12" s="344"/>
      <c r="D12" s="344"/>
      <c r="E12" s="344"/>
      <c r="F12" s="344"/>
      <c r="G12" s="344"/>
      <c r="H12" s="344"/>
      <c r="I12" s="344"/>
      <c r="J12" s="344"/>
      <c r="K12" s="344"/>
      <c r="L12" s="344"/>
      <c r="M12" s="344"/>
      <c r="N12" s="344"/>
      <c r="O12" s="344"/>
      <c r="P12" s="344"/>
      <c r="Q12" s="344"/>
      <c r="R12" s="27"/>
      <c r="S12" s="23"/>
      <c r="T12" s="24"/>
      <c r="U12" s="278" t="s">
        <v>78</v>
      </c>
      <c r="V12" s="279"/>
      <c r="W12" s="26"/>
      <c r="X12" s="26"/>
      <c r="Y12" s="26"/>
      <c r="AA12" s="14"/>
      <c r="AB12" s="14"/>
      <c r="AC12" s="14"/>
      <c r="AD12" s="14"/>
      <c r="AE12" s="202">
        <v>45778</v>
      </c>
      <c r="AF12"/>
      <c r="AG12"/>
      <c r="AH12"/>
      <c r="AI12"/>
      <c r="AJ12"/>
    </row>
    <row r="13" spans="1:36" s="34" customFormat="1" ht="7.9" customHeight="1" x14ac:dyDescent="0.2">
      <c r="A13" s="29"/>
      <c r="B13" s="30">
        <f t="shared" ref="B13:P13" si="0">WEEKDAY(B15)</f>
        <v>5</v>
      </c>
      <c r="C13" s="30">
        <f t="shared" si="0"/>
        <v>6</v>
      </c>
      <c r="D13" s="30">
        <f t="shared" si="0"/>
        <v>7</v>
      </c>
      <c r="E13" s="30">
        <f t="shared" si="0"/>
        <v>1</v>
      </c>
      <c r="F13" s="30">
        <f t="shared" si="0"/>
        <v>2</v>
      </c>
      <c r="G13" s="30">
        <f t="shared" si="0"/>
        <v>3</v>
      </c>
      <c r="H13" s="30">
        <f t="shared" si="0"/>
        <v>4</v>
      </c>
      <c r="I13" s="30">
        <f t="shared" si="0"/>
        <v>5</v>
      </c>
      <c r="J13" s="30">
        <f t="shared" si="0"/>
        <v>6</v>
      </c>
      <c r="K13" s="30">
        <f t="shared" si="0"/>
        <v>7</v>
      </c>
      <c r="L13" s="30">
        <f t="shared" si="0"/>
        <v>1</v>
      </c>
      <c r="M13" s="30">
        <f t="shared" si="0"/>
        <v>2</v>
      </c>
      <c r="N13" s="30">
        <f t="shared" si="0"/>
        <v>3</v>
      </c>
      <c r="O13" s="30">
        <f t="shared" si="0"/>
        <v>4</v>
      </c>
      <c r="P13" s="30">
        <f t="shared" si="0"/>
        <v>5</v>
      </c>
      <c r="Q13" s="31"/>
      <c r="R13" s="32"/>
      <c r="S13" s="28"/>
      <c r="T13" s="28"/>
      <c r="U13" s="28"/>
      <c r="V13" s="33"/>
      <c r="W13" s="33"/>
      <c r="X13" s="33"/>
      <c r="Y13" s="33"/>
      <c r="AA13" s="28"/>
      <c r="AB13" s="28"/>
      <c r="AC13" s="28"/>
      <c r="AD13" s="28"/>
      <c r="AE13" s="202">
        <v>45809</v>
      </c>
      <c r="AF13" s="28"/>
      <c r="AG13" s="28"/>
      <c r="AH13" s="28"/>
      <c r="AI13" s="28"/>
      <c r="AJ13" s="28"/>
    </row>
    <row r="14" spans="1:36" s="42" customFormat="1" ht="10.15" customHeight="1" x14ac:dyDescent="0.2">
      <c r="A14" s="280" t="s">
        <v>16</v>
      </c>
      <c r="B14" s="36" t="str">
        <f t="shared" ref="B14:P14" si="1">IF(B13=1,"Dim",IF(B13=2,"Lun",IF(B13=3,"Mar",IF(B13=4,"Mer",IF(B13=5,"Jeu",IF(B13=6,"Ven",IF(B13=7,"Sam")))))))</f>
        <v>Jeu</v>
      </c>
      <c r="C14" s="36" t="str">
        <f t="shared" si="1"/>
        <v>Ven</v>
      </c>
      <c r="D14" s="36" t="str">
        <f t="shared" si="1"/>
        <v>Sam</v>
      </c>
      <c r="E14" s="36" t="str">
        <f t="shared" si="1"/>
        <v>Dim</v>
      </c>
      <c r="F14" s="36" t="str">
        <f t="shared" si="1"/>
        <v>Lun</v>
      </c>
      <c r="G14" s="36" t="str">
        <f t="shared" si="1"/>
        <v>Mar</v>
      </c>
      <c r="H14" s="36" t="str">
        <f t="shared" si="1"/>
        <v>Mer</v>
      </c>
      <c r="I14" s="36" t="str">
        <f t="shared" si="1"/>
        <v>Jeu</v>
      </c>
      <c r="J14" s="36" t="str">
        <f t="shared" si="1"/>
        <v>Ven</v>
      </c>
      <c r="K14" s="36" t="str">
        <f t="shared" si="1"/>
        <v>Sam</v>
      </c>
      <c r="L14" s="36" t="str">
        <f t="shared" si="1"/>
        <v>Dim</v>
      </c>
      <c r="M14" s="36" t="str">
        <f t="shared" si="1"/>
        <v>Lun</v>
      </c>
      <c r="N14" s="36" t="str">
        <f t="shared" si="1"/>
        <v>Mar</v>
      </c>
      <c r="O14" s="36" t="str">
        <f t="shared" si="1"/>
        <v>Mer</v>
      </c>
      <c r="P14" s="36" t="str">
        <f t="shared" si="1"/>
        <v>Jeu</v>
      </c>
      <c r="Q14" s="37"/>
      <c r="R14" s="38"/>
      <c r="S14" s="39"/>
      <c r="T14" s="40"/>
      <c r="U14" s="40"/>
      <c r="V14" s="41"/>
      <c r="W14" s="41"/>
      <c r="X14" s="41"/>
      <c r="Y14" s="41"/>
      <c r="AA14" s="40"/>
      <c r="AB14" s="40"/>
      <c r="AC14" s="40"/>
      <c r="AD14" s="40"/>
      <c r="AE14" s="202">
        <v>45839</v>
      </c>
      <c r="AF14" s="40"/>
      <c r="AG14" s="40"/>
      <c r="AH14" s="40"/>
      <c r="AI14" s="40"/>
      <c r="AJ14" s="40"/>
    </row>
    <row r="15" spans="1:36" ht="13.9" customHeight="1" x14ac:dyDescent="0.2">
      <c r="A15" s="280"/>
      <c r="B15" s="43">
        <f>IF(OR(G4&lt;DATE(R1,1,1),G4&gt;DATE(R1,12,31)),"#####",DATE(YEAR(G4),MONTH(G4),1))</f>
        <v>45778</v>
      </c>
      <c r="C15" s="43">
        <f t="shared" ref="C15:P15" si="2">B15+1</f>
        <v>45779</v>
      </c>
      <c r="D15" s="43">
        <f t="shared" si="2"/>
        <v>45780</v>
      </c>
      <c r="E15" s="43">
        <f t="shared" si="2"/>
        <v>45781</v>
      </c>
      <c r="F15" s="43">
        <f t="shared" si="2"/>
        <v>45782</v>
      </c>
      <c r="G15" s="43">
        <f t="shared" si="2"/>
        <v>45783</v>
      </c>
      <c r="H15" s="43">
        <f t="shared" si="2"/>
        <v>45784</v>
      </c>
      <c r="I15" s="43">
        <f t="shared" si="2"/>
        <v>45785</v>
      </c>
      <c r="J15" s="43">
        <f t="shared" si="2"/>
        <v>45786</v>
      </c>
      <c r="K15" s="43">
        <f t="shared" si="2"/>
        <v>45787</v>
      </c>
      <c r="L15" s="43">
        <f t="shared" si="2"/>
        <v>45788</v>
      </c>
      <c r="M15" s="43">
        <f t="shared" si="2"/>
        <v>45789</v>
      </c>
      <c r="N15" s="43">
        <f t="shared" si="2"/>
        <v>45790</v>
      </c>
      <c r="O15" s="43">
        <f t="shared" si="2"/>
        <v>45791</v>
      </c>
      <c r="P15" s="43">
        <f t="shared" si="2"/>
        <v>45792</v>
      </c>
      <c r="Q15" s="44"/>
      <c r="S15" s="45" t="str">
        <f>IF(W5="???","Veuillez mettre une X dans une seule des 3 cases, au choix","")</f>
        <v/>
      </c>
      <c r="AA15" s="14"/>
      <c r="AC15" s="14"/>
      <c r="AD15" s="14"/>
      <c r="AE15" s="202">
        <v>45870</v>
      </c>
      <c r="AF15"/>
      <c r="AG15"/>
      <c r="AH15"/>
      <c r="AI15"/>
      <c r="AJ15"/>
    </row>
    <row r="16" spans="1:36" ht="14.45" customHeight="1" x14ac:dyDescent="0.2">
      <c r="A16" s="35" t="s">
        <v>17</v>
      </c>
      <c r="B16" s="188"/>
      <c r="C16" s="188"/>
      <c r="D16" s="188"/>
      <c r="E16" s="188"/>
      <c r="F16" s="188"/>
      <c r="G16" s="188"/>
      <c r="H16" s="188"/>
      <c r="I16" s="188"/>
      <c r="J16" s="188"/>
      <c r="K16" s="188"/>
      <c r="L16" s="188"/>
      <c r="M16" s="188"/>
      <c r="N16" s="188"/>
      <c r="O16" s="188"/>
      <c r="P16" s="188"/>
      <c r="Q16" s="46"/>
      <c r="S16" s="14"/>
      <c r="T16" s="14"/>
      <c r="U16" s="14"/>
      <c r="V16" s="14"/>
      <c r="W16" s="14"/>
      <c r="X16" s="14"/>
      <c r="Y16" s="143"/>
      <c r="Z16" s="14"/>
      <c r="AA16" s="14"/>
      <c r="AB16" s="14"/>
      <c r="AC16" s="14"/>
      <c r="AD16" s="14"/>
      <c r="AE16" s="202">
        <v>45901</v>
      </c>
      <c r="AF16"/>
      <c r="AG16"/>
      <c r="AH16"/>
      <c r="AI16"/>
      <c r="AJ16"/>
    </row>
    <row r="17" spans="1:36" ht="14.45" customHeight="1" x14ac:dyDescent="0.2">
      <c r="A17" s="47" t="s">
        <v>18</v>
      </c>
      <c r="B17" s="189"/>
      <c r="C17" s="189"/>
      <c r="D17" s="189"/>
      <c r="E17" s="189"/>
      <c r="F17" s="189"/>
      <c r="G17" s="189"/>
      <c r="H17" s="189"/>
      <c r="I17" s="189"/>
      <c r="J17" s="189"/>
      <c r="K17" s="189"/>
      <c r="L17" s="189"/>
      <c r="M17" s="189"/>
      <c r="N17" s="189"/>
      <c r="O17" s="189"/>
      <c r="P17" s="189"/>
      <c r="Q17" s="48"/>
      <c r="R17" s="1"/>
      <c r="S17" s="14"/>
      <c r="T17" s="14"/>
      <c r="U17" s="4"/>
      <c r="V17" s="14"/>
      <c r="W17" s="14"/>
      <c r="X17" s="49"/>
      <c r="Y17" s="49"/>
      <c r="Z17" s="14"/>
      <c r="AA17" s="14"/>
      <c r="AB17" s="14"/>
      <c r="AC17" s="14"/>
      <c r="AD17" s="14"/>
      <c r="AE17" s="202">
        <v>45931</v>
      </c>
      <c r="AF17"/>
      <c r="AG17"/>
      <c r="AH17"/>
      <c r="AI17"/>
      <c r="AJ17"/>
    </row>
    <row r="18" spans="1:36" s="51" customFormat="1" ht="10.15" customHeight="1" x14ac:dyDescent="0.2">
      <c r="A18" s="280" t="s">
        <v>16</v>
      </c>
      <c r="B18" s="36" t="str">
        <f t="shared" ref="B18:N18" si="3">IF(B26=1,"Dim",IF(B26=2,"Lun",IF(B26=3,"Mar",IF(B26=4,"Mer",IF(B26=5,"Jeu",IF(B26=6,"Ven",IF(B26=7,"Sam")))))))</f>
        <v>Ven</v>
      </c>
      <c r="C18" s="36" t="str">
        <f t="shared" si="3"/>
        <v>Sam</v>
      </c>
      <c r="D18" s="36" t="str">
        <f t="shared" si="3"/>
        <v>Dim</v>
      </c>
      <c r="E18" s="36" t="str">
        <f t="shared" si="3"/>
        <v>Lun</v>
      </c>
      <c r="F18" s="36" t="str">
        <f t="shared" si="3"/>
        <v>Mar</v>
      </c>
      <c r="G18" s="36" t="str">
        <f t="shared" si="3"/>
        <v>Mer</v>
      </c>
      <c r="H18" s="36" t="str">
        <f t="shared" si="3"/>
        <v>Jeu</v>
      </c>
      <c r="I18" s="36" t="str">
        <f t="shared" si="3"/>
        <v>Ven</v>
      </c>
      <c r="J18" s="36" t="str">
        <f t="shared" si="3"/>
        <v>Sam</v>
      </c>
      <c r="K18" s="36" t="str">
        <f t="shared" si="3"/>
        <v>Dim</v>
      </c>
      <c r="L18" s="36" t="str">
        <f t="shared" si="3"/>
        <v>Lun</v>
      </c>
      <c r="M18" s="36" t="str">
        <f t="shared" si="3"/>
        <v>Mar</v>
      </c>
      <c r="N18" s="36" t="str">
        <f t="shared" si="3"/>
        <v>Mer</v>
      </c>
      <c r="O18" s="36" t="str">
        <f>IF(O26="","",IF(O26=1,"Dim",IF(O26=2,"Lun",IF(O26=3,"Mar",IF(O26=4,"Mer",IF(O26=5,"Jeu",IF(O26=6,"Ven",IF(O26=7,"Sam"))))))))</f>
        <v>Jeu</v>
      </c>
      <c r="P18" s="36" t="str">
        <f>IF(P26="","",IF(P26=1,"Dim",IF(P26=2,"Lun",IF(P26=3,"Mar",IF(P26=4,"Mer",IF(P26=5,"Jeu",IF(P26=6,"Ven",IF(P26=7,"Sam"))))))))</f>
        <v>Ven</v>
      </c>
      <c r="Q18" s="50" t="str">
        <f>IF(Q26="","",IF(Q26=1,"Dim",IF(Q26=2,"Lun",IF(Q26=3,"Mar",IF(Q26=4,"Mer",IF(Q26=5,"Jeu",IF(Q26=6,"Ven",IF(Q26=7,"Sam"))))))))</f>
        <v>Sam</v>
      </c>
      <c r="S18" s="52"/>
      <c r="T18" s="52"/>
      <c r="U18" s="52"/>
      <c r="V18" s="52"/>
      <c r="W18" s="52"/>
      <c r="X18" s="53"/>
      <c r="Y18" s="53"/>
      <c r="Z18" s="52"/>
      <c r="AA18" s="52"/>
      <c r="AB18" s="52"/>
      <c r="AC18" s="52"/>
      <c r="AD18" s="52"/>
      <c r="AE18" s="202">
        <v>45962</v>
      </c>
      <c r="AF18" s="52"/>
      <c r="AG18" s="52"/>
      <c r="AH18" s="52"/>
      <c r="AI18" s="52"/>
      <c r="AJ18" s="52"/>
    </row>
    <row r="19" spans="1:36" s="14" customFormat="1" ht="14.45" customHeight="1" x14ac:dyDescent="0.2">
      <c r="A19" s="280"/>
      <c r="B19" s="43">
        <f>P15+1</f>
        <v>45793</v>
      </c>
      <c r="C19" s="43">
        <f t="shared" ref="C19:N19" si="4">B19+1</f>
        <v>45794</v>
      </c>
      <c r="D19" s="43">
        <f t="shared" si="4"/>
        <v>45795</v>
      </c>
      <c r="E19" s="43">
        <f t="shared" si="4"/>
        <v>45796</v>
      </c>
      <c r="F19" s="43">
        <f t="shared" si="4"/>
        <v>45797</v>
      </c>
      <c r="G19" s="43">
        <f t="shared" si="4"/>
        <v>45798</v>
      </c>
      <c r="H19" s="43">
        <f t="shared" si="4"/>
        <v>45799</v>
      </c>
      <c r="I19" s="43">
        <f t="shared" si="4"/>
        <v>45800</v>
      </c>
      <c r="J19" s="43">
        <f t="shared" si="4"/>
        <v>45801</v>
      </c>
      <c r="K19" s="43">
        <f t="shared" si="4"/>
        <v>45802</v>
      </c>
      <c r="L19" s="43">
        <f t="shared" si="4"/>
        <v>45803</v>
      </c>
      <c r="M19" s="43">
        <f t="shared" si="4"/>
        <v>45804</v>
      </c>
      <c r="N19" s="43">
        <f t="shared" si="4"/>
        <v>45805</v>
      </c>
      <c r="O19" s="43">
        <f>IF(MONTH(N19+1)=MONTH(N19),N19+1,"")</f>
        <v>45806</v>
      </c>
      <c r="P19" s="43">
        <f>IF(MONTH(N19+2)=MONTH(N19),N19+2,"")</f>
        <v>45807</v>
      </c>
      <c r="Q19" s="54">
        <f>IF(MONTH(N19+3)=MONTH(N19),N19+3,"")</f>
        <v>45808</v>
      </c>
      <c r="R19" s="55"/>
      <c r="AE19" s="202">
        <v>45992</v>
      </c>
      <c r="AF19"/>
      <c r="AG19"/>
      <c r="AH19"/>
      <c r="AI19"/>
      <c r="AJ19"/>
    </row>
    <row r="20" spans="1:36" s="14" customFormat="1" ht="14.45" customHeight="1" x14ac:dyDescent="0.2">
      <c r="A20" s="35" t="s">
        <v>17</v>
      </c>
      <c r="B20" s="188"/>
      <c r="C20" s="188"/>
      <c r="D20" s="188"/>
      <c r="E20" s="188"/>
      <c r="F20" s="188"/>
      <c r="G20" s="188"/>
      <c r="H20" s="188"/>
      <c r="I20" s="188"/>
      <c r="J20" s="188"/>
      <c r="K20" s="188"/>
      <c r="L20" s="188"/>
      <c r="M20" s="188"/>
      <c r="N20" s="188"/>
      <c r="O20" s="188"/>
      <c r="P20" s="188"/>
      <c r="Q20" s="190"/>
      <c r="R20" s="2"/>
      <c r="S20" s="281" t="s">
        <v>19</v>
      </c>
      <c r="T20" s="281"/>
      <c r="U20" s="281"/>
      <c r="V20" s="281"/>
      <c r="W20" s="343" t="str">
        <f>IF(W5="???","???",IF(W5=" C. Occas.","",IF(AND(T23&lt;&gt;"",T25=""),"AC",IF(AND(T23="",T25&lt;&gt;""),"AI","???"))))</f>
        <v>AC</v>
      </c>
      <c r="X20" s="57"/>
      <c r="Y20" s="58"/>
      <c r="Z20" s="56"/>
      <c r="AA20"/>
      <c r="AE20"/>
      <c r="AF20"/>
      <c r="AG20"/>
      <c r="AH20"/>
      <c r="AI20"/>
      <c r="AJ20"/>
    </row>
    <row r="21" spans="1:36" s="14" customFormat="1" ht="14.45" customHeight="1" x14ac:dyDescent="0.2">
      <c r="A21" s="47" t="s">
        <v>18</v>
      </c>
      <c r="B21" s="189"/>
      <c r="C21" s="189"/>
      <c r="D21" s="189"/>
      <c r="E21" s="189"/>
      <c r="F21" s="189"/>
      <c r="G21" s="189"/>
      <c r="H21" s="189"/>
      <c r="I21" s="189"/>
      <c r="J21" s="189"/>
      <c r="K21" s="189"/>
      <c r="L21" s="189"/>
      <c r="M21" s="189"/>
      <c r="N21" s="189"/>
      <c r="O21" s="189"/>
      <c r="P21" s="189"/>
      <c r="Q21" s="191"/>
      <c r="R21" s="2"/>
      <c r="S21" s="281"/>
      <c r="T21" s="281"/>
      <c r="U21" s="281"/>
      <c r="V21" s="281"/>
      <c r="W21" s="343"/>
      <c r="X21" s="59"/>
      <c r="Y21" s="58"/>
      <c r="Z21" s="56"/>
      <c r="AA21"/>
      <c r="AE21"/>
      <c r="AF21"/>
      <c r="AG21"/>
      <c r="AH21"/>
      <c r="AI21"/>
      <c r="AJ21"/>
    </row>
    <row r="22" spans="1:36" ht="8.1" customHeight="1" x14ac:dyDescent="0.2">
      <c r="A22" s="60"/>
      <c r="B22" s="61"/>
      <c r="C22" s="61"/>
      <c r="D22" s="61"/>
      <c r="E22" s="61"/>
      <c r="F22" s="61"/>
      <c r="G22" s="61"/>
      <c r="H22" s="61"/>
      <c r="I22" s="61"/>
      <c r="J22" s="61"/>
      <c r="K22" s="61"/>
      <c r="L22" s="61"/>
      <c r="M22" s="61"/>
      <c r="N22" s="61"/>
      <c r="O22" s="61"/>
      <c r="P22" s="61"/>
      <c r="Q22" s="62" t="str">
        <f>IF(OR(AND(O19="",O20&lt;&gt;""),AND(P19="",P20&lt;&gt;""),AND(Q19="",Q20&lt;&gt;"")),"Effacer les heures hors calendrier ","")</f>
        <v/>
      </c>
      <c r="S22" s="9"/>
      <c r="T22" s="10"/>
      <c r="U22" s="9"/>
      <c r="AA22"/>
      <c r="AB22" s="14"/>
      <c r="AC22" s="14"/>
      <c r="AD22" s="14"/>
      <c r="AE22"/>
      <c r="AF22"/>
      <c r="AG22"/>
      <c r="AH22"/>
      <c r="AI22"/>
      <c r="AJ22"/>
    </row>
    <row r="23" spans="1:36" ht="14.45" customHeight="1" x14ac:dyDescent="0.2">
      <c r="A23" s="63" t="s">
        <v>20</v>
      </c>
      <c r="B23" s="61"/>
      <c r="C23" s="61"/>
      <c r="D23" s="61"/>
      <c r="E23" s="61"/>
      <c r="F23" s="61"/>
      <c r="G23" s="342">
        <f>(SUM(B$16:Q$16,B$20:Q$20))</f>
        <v>0</v>
      </c>
      <c r="H23" s="342"/>
      <c r="I23"/>
      <c r="J23" s="61"/>
      <c r="K23"/>
      <c r="L23" s="61"/>
      <c r="M23" s="61"/>
      <c r="N23"/>
      <c r="O23" s="64" t="s">
        <v>101</v>
      </c>
      <c r="P23" s="282"/>
      <c r="Q23" s="282"/>
      <c r="S23" s="25"/>
      <c r="T23" s="24" t="s">
        <v>61</v>
      </c>
      <c r="U23" s="25" t="s">
        <v>21</v>
      </c>
      <c r="W23" s="65"/>
      <c r="Z23" s="49"/>
      <c r="AA23"/>
      <c r="AB23" s="14"/>
      <c r="AC23" s="14"/>
      <c r="AD23" s="14"/>
      <c r="AE23"/>
      <c r="AF23"/>
      <c r="AG23"/>
      <c r="AH23"/>
      <c r="AI23"/>
      <c r="AJ23"/>
    </row>
    <row r="24" spans="1:36" ht="14.45" customHeight="1" x14ac:dyDescent="0.2">
      <c r="A24" s="63" t="s">
        <v>22</v>
      </c>
      <c r="F24" s="61"/>
      <c r="G24" s="342">
        <f>N32+N33</f>
        <v>0</v>
      </c>
      <c r="H24" s="342"/>
      <c r="I24"/>
      <c r="K24" s="51"/>
      <c r="L24" s="61"/>
      <c r="M24" s="61"/>
      <c r="N24" s="61"/>
      <c r="O24" s="64" t="s">
        <v>106</v>
      </c>
      <c r="P24" s="282"/>
      <c r="Q24" s="282"/>
      <c r="S24" s="9"/>
      <c r="T24" s="10"/>
      <c r="U24" s="9"/>
      <c r="W24" s="65"/>
      <c r="AI24"/>
      <c r="AJ24"/>
    </row>
    <row r="25" spans="1:36" ht="14.45" customHeight="1" x14ac:dyDescent="0.2">
      <c r="A25" s="167" t="s">
        <v>23</v>
      </c>
      <c r="B25" s="168"/>
      <c r="C25" s="168"/>
      <c r="D25" s="168"/>
      <c r="E25" s="168"/>
      <c r="F25" s="61"/>
      <c r="G25" s="342">
        <f>G23-G24</f>
        <v>0</v>
      </c>
      <c r="H25" s="342"/>
      <c r="I25"/>
      <c r="K25"/>
      <c r="L25" s="61"/>
      <c r="M25" s="61"/>
      <c r="N25" s="61"/>
      <c r="O25" s="64" t="s">
        <v>24</v>
      </c>
      <c r="P25" s="345"/>
      <c r="Q25" s="345"/>
      <c r="S25" s="25"/>
      <c r="T25" s="24"/>
      <c r="U25" s="25" t="s">
        <v>25</v>
      </c>
      <c r="W25" s="65"/>
      <c r="X25" s="49"/>
      <c r="Y25" s="142"/>
      <c r="Z25"/>
      <c r="AI25"/>
      <c r="AJ25"/>
    </row>
    <row r="26" spans="1:36" s="34" customFormat="1" ht="7.9" customHeight="1" x14ac:dyDescent="0.2">
      <c r="A26" s="29"/>
      <c r="B26" s="30">
        <f t="shared" ref="B26:Q26" si="5">WEEKDAY(B19)</f>
        <v>6</v>
      </c>
      <c r="C26" s="30">
        <f t="shared" si="5"/>
        <v>7</v>
      </c>
      <c r="D26" s="30">
        <f t="shared" si="5"/>
        <v>1</v>
      </c>
      <c r="E26" s="30">
        <f t="shared" si="5"/>
        <v>2</v>
      </c>
      <c r="F26" s="30">
        <f t="shared" si="5"/>
        <v>3</v>
      </c>
      <c r="G26" s="30">
        <f t="shared" si="5"/>
        <v>4</v>
      </c>
      <c r="H26" s="30">
        <f t="shared" si="5"/>
        <v>5</v>
      </c>
      <c r="I26" s="30">
        <f t="shared" si="5"/>
        <v>6</v>
      </c>
      <c r="J26" s="30">
        <f t="shared" si="5"/>
        <v>7</v>
      </c>
      <c r="K26" s="30">
        <f t="shared" si="5"/>
        <v>1</v>
      </c>
      <c r="L26" s="30">
        <f t="shared" si="5"/>
        <v>2</v>
      </c>
      <c r="M26" s="30">
        <f t="shared" si="5"/>
        <v>3</v>
      </c>
      <c r="N26" s="30">
        <f t="shared" si="5"/>
        <v>4</v>
      </c>
      <c r="O26" s="30">
        <f t="shared" si="5"/>
        <v>5</v>
      </c>
      <c r="P26" s="30">
        <f t="shared" si="5"/>
        <v>6</v>
      </c>
      <c r="Q26" s="170">
        <f t="shared" si="5"/>
        <v>7</v>
      </c>
      <c r="R26" s="3"/>
      <c r="S26" s="28"/>
      <c r="T26" s="66"/>
      <c r="U26" s="66"/>
      <c r="V26" s="66"/>
      <c r="W26" s="66"/>
      <c r="X26" s="66"/>
      <c r="Y26" s="66"/>
      <c r="Z26" s="28"/>
      <c r="AA26" s="28"/>
      <c r="AB26" s="28"/>
      <c r="AC26" s="28"/>
      <c r="AD26" s="28"/>
      <c r="AE26" s="28"/>
      <c r="AF26" s="28"/>
      <c r="AG26" s="28"/>
      <c r="AH26" s="28"/>
      <c r="AI26" s="28"/>
      <c r="AJ26" s="28"/>
    </row>
    <row r="27" spans="1:36" ht="14.45" customHeight="1" x14ac:dyDescent="0.2">
      <c r="A27" s="63" t="s">
        <v>26</v>
      </c>
      <c r="L27" s="287" t="s">
        <v>27</v>
      </c>
      <c r="M27" s="287"/>
      <c r="N27" s="287" t="s">
        <v>28</v>
      </c>
      <c r="O27" s="287"/>
      <c r="P27" s="286" t="s">
        <v>29</v>
      </c>
      <c r="Q27" s="286"/>
      <c r="S27" s="45" t="str">
        <f>IF(W5&lt;&gt;" C. Occas.",IF(OR(AND(T23="",T25=""),AND(T23&lt;&gt;"",T25&lt;&gt;"")),"Veuillez mettre une X dans une seule des 2 cases, au choix",""),IF(OR(T23&lt;&gt;"",T25&lt;&gt;""),"Si Contrat Occsionnel, ne rien cocher !",""))</f>
        <v/>
      </c>
      <c r="T27" s="45"/>
      <c r="U27" s="45"/>
      <c r="V27" s="45"/>
      <c r="W27" s="45"/>
      <c r="X27" s="45"/>
      <c r="Y27" s="45"/>
      <c r="Z27" s="14"/>
      <c r="AA27"/>
      <c r="AB27" s="14"/>
      <c r="AC27" s="14"/>
      <c r="AD27" s="14"/>
      <c r="AE27"/>
      <c r="AF27"/>
      <c r="AG27"/>
      <c r="AH27"/>
      <c r="AI27"/>
      <c r="AJ27"/>
    </row>
    <row r="28" spans="1:36" ht="14.45" customHeight="1" x14ac:dyDescent="0.2">
      <c r="A28" s="22" t="s">
        <v>102</v>
      </c>
      <c r="L28" s="328">
        <f>P25</f>
        <v>0</v>
      </c>
      <c r="M28" s="328"/>
      <c r="N28" s="346">
        <f>P23</f>
        <v>0</v>
      </c>
      <c r="O28" s="346"/>
      <c r="P28" s="228">
        <f t="shared" ref="P28" si="6">L28*N28</f>
        <v>0</v>
      </c>
      <c r="Q28" s="228"/>
      <c r="R28" s="14"/>
      <c r="S28"/>
      <c r="T28"/>
      <c r="U28"/>
      <c r="V28"/>
      <c r="W28"/>
      <c r="X28"/>
      <c r="Y28"/>
      <c r="Z28"/>
      <c r="AA28"/>
      <c r="AB28" s="14"/>
      <c r="AC28" s="14"/>
      <c r="AD28" s="14"/>
      <c r="AE28"/>
      <c r="AF28"/>
      <c r="AG28"/>
      <c r="AH28"/>
      <c r="AI28"/>
      <c r="AJ28"/>
    </row>
    <row r="29" spans="1:36" ht="14.45" customHeight="1" x14ac:dyDescent="0.2">
      <c r="A29" s="22" t="s">
        <v>103</v>
      </c>
      <c r="C29" s="61"/>
      <c r="D29" s="61"/>
      <c r="E29" s="61"/>
      <c r="H29" s="61"/>
      <c r="L29" s="340">
        <f>L28</f>
        <v>0</v>
      </c>
      <c r="M29" s="341"/>
      <c r="N29" s="347"/>
      <c r="O29" s="348"/>
      <c r="P29" s="323">
        <f>(L29*N29)</f>
        <v>0</v>
      </c>
      <c r="Q29" s="324"/>
      <c r="R29" s="14"/>
      <c r="S29"/>
      <c r="T29"/>
      <c r="U29" s="127"/>
      <c r="V29"/>
      <c r="W29"/>
      <c r="X29"/>
      <c r="Y29"/>
      <c r="Z29"/>
      <c r="AA29"/>
      <c r="AB29" s="14"/>
      <c r="AC29" s="14"/>
      <c r="AD29" s="14"/>
      <c r="AE29"/>
      <c r="AF29"/>
      <c r="AG29"/>
      <c r="AH29"/>
      <c r="AI29"/>
      <c r="AJ29"/>
    </row>
    <row r="30" spans="1:36" ht="14.45" customHeight="1" x14ac:dyDescent="0.2">
      <c r="A30" s="22" t="s">
        <v>107</v>
      </c>
      <c r="B30" s="114"/>
      <c r="C30" s="114"/>
      <c r="D30" s="114"/>
      <c r="E30" s="114"/>
      <c r="F30" s="114"/>
      <c r="G30" s="114"/>
      <c r="H30" s="114"/>
      <c r="I30" s="117"/>
      <c r="J30" s="118" t="s">
        <v>30</v>
      </c>
      <c r="K30" s="119"/>
      <c r="L30" s="328">
        <f>L28*(K30+1)</f>
        <v>0</v>
      </c>
      <c r="M30" s="328"/>
      <c r="N30" s="329">
        <f>P24</f>
        <v>0</v>
      </c>
      <c r="O30" s="330"/>
      <c r="P30" s="323">
        <f>L30*N30</f>
        <v>0</v>
      </c>
      <c r="Q30" s="324"/>
      <c r="R30" s="14"/>
      <c r="S30"/>
      <c r="T30"/>
      <c r="U30"/>
      <c r="V30"/>
      <c r="W30"/>
      <c r="X30"/>
      <c r="Y30"/>
      <c r="Z30"/>
      <c r="AA30"/>
      <c r="AB30" s="14"/>
      <c r="AC30" s="14"/>
      <c r="AD30" s="14"/>
      <c r="AE30"/>
      <c r="AF30"/>
      <c r="AG30"/>
      <c r="AH30"/>
      <c r="AI30"/>
      <c r="AJ30"/>
    </row>
    <row r="31" spans="1:36" ht="14.45" customHeight="1" x14ac:dyDescent="0.2">
      <c r="A31" s="22" t="s">
        <v>108</v>
      </c>
      <c r="B31" s="114"/>
      <c r="C31" s="114"/>
      <c r="D31" s="115"/>
      <c r="G31" s="115"/>
      <c r="H31" s="115"/>
      <c r="L31" s="229">
        <f>L30</f>
        <v>0</v>
      </c>
      <c r="M31" s="229"/>
      <c r="N31" s="315"/>
      <c r="O31" s="315"/>
      <c r="P31" s="228">
        <f>(L31*N31)</f>
        <v>0</v>
      </c>
      <c r="Q31" s="228"/>
      <c r="R31" s="14"/>
      <c r="S31" s="206" t="s">
        <v>97</v>
      </c>
      <c r="T31" s="206"/>
      <c r="U31" s="206"/>
      <c r="V31" s="206"/>
      <c r="W31" s="206"/>
      <c r="X31" s="206"/>
      <c r="Y31" s="207"/>
      <c r="Z31" s="13"/>
      <c r="AA31"/>
      <c r="AB31" s="14"/>
      <c r="AC31" s="14"/>
      <c r="AD31" s="14"/>
      <c r="AE31"/>
      <c r="AF31"/>
      <c r="AG31"/>
      <c r="AH31"/>
      <c r="AI31"/>
      <c r="AJ31"/>
    </row>
    <row r="32" spans="1:36" ht="14.45" customHeight="1" x14ac:dyDescent="0.2">
      <c r="A32" s="22" t="s">
        <v>31</v>
      </c>
      <c r="B32" s="114"/>
      <c r="C32" s="115"/>
      <c r="D32" s="115"/>
      <c r="E32" s="115"/>
      <c r="F32" s="115"/>
      <c r="G32" s="116"/>
      <c r="H32" s="114"/>
      <c r="I32" s="120"/>
      <c r="J32" s="118" t="s">
        <v>30</v>
      </c>
      <c r="K32" s="119">
        <v>0</v>
      </c>
      <c r="L32" s="325">
        <f>L28*(K32+1)</f>
        <v>0</v>
      </c>
      <c r="M32" s="326"/>
      <c r="N32" s="315"/>
      <c r="O32" s="315"/>
      <c r="P32" s="228">
        <f>L32*N32</f>
        <v>0</v>
      </c>
      <c r="Q32" s="228"/>
      <c r="S32" s="206"/>
      <c r="T32" s="206"/>
      <c r="U32" s="206"/>
      <c r="V32" s="206"/>
      <c r="W32" s="206"/>
      <c r="X32" s="206"/>
      <c r="Y32" s="207"/>
      <c r="Z32" s="13"/>
      <c r="AA32" s="14"/>
      <c r="AB32" s="14"/>
      <c r="AC32" s="14"/>
      <c r="AD32" s="14"/>
      <c r="AE32"/>
      <c r="AF32"/>
      <c r="AG32"/>
      <c r="AH32"/>
      <c r="AI32"/>
      <c r="AJ32"/>
    </row>
    <row r="33" spans="1:37" ht="14.45" customHeight="1" x14ac:dyDescent="0.2">
      <c r="A33" s="22" t="s">
        <v>109</v>
      </c>
      <c r="B33" s="114"/>
      <c r="C33" s="114"/>
      <c r="D33" s="114"/>
      <c r="E33" s="114"/>
      <c r="F33" s="114"/>
      <c r="G33" s="114"/>
      <c r="H33" s="114"/>
      <c r="I33" s="120"/>
      <c r="J33" s="118" t="s">
        <v>30</v>
      </c>
      <c r="K33" s="119"/>
      <c r="L33" s="327">
        <f>L28*(K33+1)</f>
        <v>0</v>
      </c>
      <c r="M33" s="327"/>
      <c r="N33" s="315"/>
      <c r="O33" s="315"/>
      <c r="P33" s="228">
        <f>L33*N33</f>
        <v>0</v>
      </c>
      <c r="Q33" s="228"/>
      <c r="AA33" s="14"/>
      <c r="AB33" s="14"/>
      <c r="AC33" s="14"/>
      <c r="AD33" s="14"/>
      <c r="AE33"/>
      <c r="AF33"/>
      <c r="AG33"/>
      <c r="AH33"/>
      <c r="AI33"/>
      <c r="AJ33"/>
    </row>
    <row r="34" spans="1:37" ht="14.45" customHeight="1" x14ac:dyDescent="0.2">
      <c r="A34" s="22" t="s">
        <v>120</v>
      </c>
      <c r="B34" s="114"/>
      <c r="C34" s="114"/>
      <c r="D34" s="114"/>
      <c r="E34" s="114"/>
      <c r="F34" s="114"/>
      <c r="G34" s="114"/>
      <c r="H34" s="114"/>
      <c r="I34" s="120"/>
      <c r="J34" s="118"/>
      <c r="L34" s="317">
        <v>0</v>
      </c>
      <c r="M34" s="318"/>
      <c r="N34" s="319">
        <v>0</v>
      </c>
      <c r="O34" s="320"/>
      <c r="P34" s="321">
        <f>L34*N34</f>
        <v>0</v>
      </c>
      <c r="Q34" s="322"/>
      <c r="AA34" s="14"/>
      <c r="AB34" s="14"/>
      <c r="AC34" s="14"/>
      <c r="AD34" s="14"/>
      <c r="AE34"/>
      <c r="AF34"/>
      <c r="AG34"/>
      <c r="AH34"/>
      <c r="AI34"/>
      <c r="AJ34"/>
    </row>
    <row r="35" spans="1:37" ht="14.45" customHeight="1" x14ac:dyDescent="0.2">
      <c r="A35" s="22" t="s">
        <v>118</v>
      </c>
      <c r="D35" s="61"/>
      <c r="E35" s="61"/>
      <c r="F35" s="61"/>
      <c r="G35" s="61"/>
      <c r="H35" s="61"/>
      <c r="I35" s="61"/>
      <c r="J35" s="61"/>
      <c r="L35" s="235">
        <f>L28</f>
        <v>0</v>
      </c>
      <c r="M35" s="235"/>
      <c r="N35" s="315"/>
      <c r="O35" s="315"/>
      <c r="P35" s="228">
        <f>L35*N35</f>
        <v>0</v>
      </c>
      <c r="Q35" s="228"/>
      <c r="AA35" s="14"/>
      <c r="AB35" s="14"/>
      <c r="AC35" s="14"/>
      <c r="AD35" s="14"/>
      <c r="AE35"/>
      <c r="AF35"/>
      <c r="AG35"/>
      <c r="AH35"/>
      <c r="AI35"/>
      <c r="AJ35"/>
    </row>
    <row r="36" spans="1:37" ht="14.45" customHeight="1" x14ac:dyDescent="0.2">
      <c r="A36" s="22" t="s">
        <v>121</v>
      </c>
      <c r="D36" s="61"/>
      <c r="E36" s="61"/>
      <c r="F36" s="61"/>
      <c r="G36" s="61"/>
      <c r="H36" s="114"/>
      <c r="I36" s="120"/>
      <c r="J36" s="118" t="s">
        <v>30</v>
      </c>
      <c r="K36" s="119">
        <v>0.1</v>
      </c>
      <c r="L36" s="327">
        <f>P25*K36</f>
        <v>0</v>
      </c>
      <c r="M36" s="327"/>
      <c r="N36" s="315"/>
      <c r="O36" s="315"/>
      <c r="P36" s="228">
        <f>L36*N36</f>
        <v>0</v>
      </c>
      <c r="Q36" s="228"/>
      <c r="R36" s="113">
        <v>0.89319999999999999</v>
      </c>
      <c r="S36" s="23">
        <v>0</v>
      </c>
      <c r="T36" s="24" t="s">
        <v>61</v>
      </c>
      <c r="U36" s="25" t="s">
        <v>99</v>
      </c>
      <c r="W36" s="9"/>
      <c r="Z36" s="14"/>
      <c r="AA36" s="14"/>
      <c r="AB36" s="14"/>
      <c r="AC36" s="14"/>
      <c r="AD36" s="14"/>
      <c r="AE36"/>
      <c r="AF36"/>
      <c r="AG36"/>
      <c r="AH36"/>
      <c r="AI36"/>
      <c r="AJ36"/>
    </row>
    <row r="37" spans="1:37" ht="14.45" customHeight="1" x14ac:dyDescent="0.2">
      <c r="A37" s="171" t="s">
        <v>32</v>
      </c>
      <c r="D37" s="61"/>
      <c r="E37" s="61"/>
      <c r="F37" s="61"/>
      <c r="G37" s="61"/>
      <c r="H37" s="61"/>
      <c r="I37" s="61"/>
      <c r="J37" s="61"/>
      <c r="L37" s="349"/>
      <c r="M37" s="349"/>
      <c r="N37" s="350">
        <f>IF(W5=" CDD",0.1,0)</f>
        <v>0</v>
      </c>
      <c r="O37" s="351"/>
      <c r="P37" s="228" t="str">
        <f>IF(W5=" CDD",L37*N37,"")</f>
        <v/>
      </c>
      <c r="Q37" s="228"/>
      <c r="R37" s="67"/>
      <c r="S37" s="23"/>
      <c r="T37" s="10"/>
      <c r="U37" s="9"/>
      <c r="W37" s="9"/>
      <c r="AA37" s="14"/>
      <c r="AB37" s="14"/>
      <c r="AC37" s="14"/>
      <c r="AD37" s="14"/>
      <c r="AE37"/>
      <c r="AF37"/>
      <c r="AG37"/>
      <c r="AH37"/>
      <c r="AI37"/>
      <c r="AJ37"/>
    </row>
    <row r="38" spans="1:37" ht="14.45" customHeight="1" x14ac:dyDescent="0.2">
      <c r="A38" s="22" t="s">
        <v>119</v>
      </c>
      <c r="C38" s="61"/>
      <c r="D38" s="61"/>
      <c r="E38" s="61"/>
      <c r="F38" s="61"/>
      <c r="G38" s="61"/>
      <c r="H38" s="61"/>
      <c r="I38" s="61"/>
      <c r="J38" s="61"/>
      <c r="L38" s="229"/>
      <c r="M38" s="229"/>
      <c r="N38" s="352"/>
      <c r="O38" s="352"/>
      <c r="P38" s="228">
        <f>L38</f>
        <v>0</v>
      </c>
      <c r="Q38" s="228"/>
      <c r="R38" s="113">
        <v>0.87819999999999998</v>
      </c>
      <c r="S38" s="23">
        <v>1.2999999999999999E-2</v>
      </c>
      <c r="T38" s="24"/>
      <c r="U38" s="25" t="s">
        <v>122</v>
      </c>
      <c r="W38" s="9"/>
      <c r="Z38" s="14"/>
      <c r="AA38" s="14"/>
      <c r="AB38" s="14"/>
      <c r="AC38" s="14"/>
      <c r="AD38" s="14"/>
      <c r="AE38"/>
      <c r="AF38"/>
      <c r="AG38"/>
      <c r="AH38"/>
      <c r="AI38"/>
      <c r="AJ38"/>
    </row>
    <row r="39" spans="1:37" ht="14.45" customHeight="1" x14ac:dyDescent="0.2">
      <c r="A39" s="60"/>
      <c r="B39" s="61"/>
      <c r="C39" s="61"/>
      <c r="D39" s="61"/>
      <c r="E39" s="61"/>
      <c r="F39" s="61"/>
      <c r="G39" s="61"/>
      <c r="H39" s="61"/>
      <c r="I39" s="61"/>
      <c r="J39" s="61"/>
      <c r="K39" s="125"/>
      <c r="L39" s="225" t="s">
        <v>81</v>
      </c>
      <c r="M39" s="225"/>
      <c r="N39" s="225"/>
      <c r="O39" s="226"/>
      <c r="P39" s="316">
        <f>IF(OR(G4&lt;DATE(R1,1,1),G4&gt;DATE(R1,12,31)),"!!!!!!!!!",SUM(P28:P38))</f>
        <v>0</v>
      </c>
      <c r="Q39" s="316"/>
      <c r="R39" s="67"/>
      <c r="T39" s="10"/>
      <c r="U39" s="9"/>
      <c r="W39" s="9"/>
      <c r="AA39" s="14"/>
      <c r="AB39" s="14"/>
      <c r="AC39" s="14"/>
      <c r="AD39" s="14"/>
      <c r="AE39"/>
      <c r="AF39"/>
      <c r="AG39"/>
      <c r="AH39"/>
      <c r="AI39"/>
      <c r="AJ39"/>
    </row>
    <row r="40" spans="1:37" ht="7.9" customHeight="1" x14ac:dyDescent="0.2">
      <c r="A40" s="60"/>
      <c r="B40" s="61"/>
      <c r="C40" s="61"/>
      <c r="D40" s="61"/>
      <c r="E40" s="61"/>
      <c r="F40" s="61"/>
      <c r="G40" s="61"/>
      <c r="H40" s="61"/>
      <c r="I40" s="61"/>
      <c r="J40" s="61"/>
      <c r="K40" s="69"/>
      <c r="L40" s="61"/>
      <c r="M40" s="61"/>
      <c r="N40" s="61"/>
      <c r="O40" s="68"/>
      <c r="P40" s="70"/>
      <c r="Q40" s="71"/>
      <c r="R40" s="67"/>
      <c r="T40" s="10"/>
      <c r="W40" s="9"/>
      <c r="AA40" s="14"/>
      <c r="AB40" s="14"/>
      <c r="AC40" s="14"/>
      <c r="AD40" s="14"/>
      <c r="AE40"/>
      <c r="AF40"/>
      <c r="AG40"/>
      <c r="AH40"/>
      <c r="AI40"/>
      <c r="AJ40"/>
    </row>
    <row r="41" spans="1:37" ht="14.45" customHeight="1" x14ac:dyDescent="0.2">
      <c r="A41" s="60"/>
      <c r="B41" s="61"/>
      <c r="C41" s="61"/>
      <c r="D41" s="144"/>
      <c r="E41" s="144"/>
      <c r="F41" s="144"/>
      <c r="G41" s="144"/>
      <c r="H41" s="144"/>
      <c r="I41" s="144"/>
      <c r="J41" s="61"/>
      <c r="L41" s="221" t="s">
        <v>84</v>
      </c>
      <c r="M41" s="221"/>
      <c r="N41" s="221"/>
      <c r="O41" s="221" t="s">
        <v>33</v>
      </c>
      <c r="P41" s="221"/>
      <c r="Q41" s="222"/>
      <c r="R41" s="67"/>
      <c r="S41" s="166">
        <v>3.5000000000000001E-3</v>
      </c>
      <c r="T41" s="24"/>
      <c r="U41" s="25" t="s">
        <v>98</v>
      </c>
      <c r="W41" s="9"/>
      <c r="Y41" s="144"/>
      <c r="Z41" s="144"/>
      <c r="AA41" s="14"/>
      <c r="AB41" s="14"/>
      <c r="AC41" s="14"/>
      <c r="AD41" s="14"/>
      <c r="AE41"/>
      <c r="AF41"/>
      <c r="AG41"/>
      <c r="AH41"/>
      <c r="AI41"/>
      <c r="AJ41"/>
    </row>
    <row r="42" spans="1:37" ht="14.45" customHeight="1" x14ac:dyDescent="0.2">
      <c r="A42" s="63" t="s">
        <v>34</v>
      </c>
      <c r="B42" s="61"/>
      <c r="C42" s="61"/>
      <c r="D42" s="144"/>
      <c r="E42" s="144"/>
      <c r="F42" s="144"/>
      <c r="G42" s="144"/>
      <c r="H42" s="144"/>
      <c r="I42" s="144"/>
      <c r="J42" s="353" t="s">
        <v>27</v>
      </c>
      <c r="K42" s="353"/>
      <c r="L42" s="146" t="s">
        <v>83</v>
      </c>
      <c r="M42" s="223" t="s">
        <v>29</v>
      </c>
      <c r="N42" s="224"/>
      <c r="O42" s="146" t="s">
        <v>83</v>
      </c>
      <c r="P42" s="353" t="s">
        <v>29</v>
      </c>
      <c r="Q42" s="355"/>
      <c r="R42" s="67"/>
      <c r="S42" s="96">
        <v>5.4999999999999997E-3</v>
      </c>
      <c r="U42" s="144"/>
      <c r="V42" s="144"/>
      <c r="W42" s="144"/>
      <c r="X42" s="144"/>
      <c r="Y42" s="144"/>
      <c r="Z42" s="144"/>
      <c r="AA42" s="14"/>
      <c r="AB42" s="14"/>
      <c r="AC42" s="14"/>
      <c r="AD42" s="14"/>
      <c r="AE42"/>
      <c r="AF42"/>
      <c r="AG42"/>
      <c r="AH42"/>
      <c r="AI42"/>
      <c r="AJ42"/>
      <c r="AK42" s="14"/>
    </row>
    <row r="43" spans="1:37" s="14" customFormat="1" ht="14.45" customHeight="1" x14ac:dyDescent="0.2">
      <c r="A43" s="22" t="str">
        <f>IF(O43=S38," Sécurité sociale","")</f>
        <v/>
      </c>
      <c r="B43" s="1"/>
      <c r="C43" s="61"/>
      <c r="D43" s="144"/>
      <c r="E43" s="144"/>
      <c r="F43" s="144"/>
      <c r="G43" s="144"/>
      <c r="H43" s="144"/>
      <c r="I43" s="144"/>
      <c r="J43" s="354" t="str">
        <f>IF(O43=S38,P$39,"")</f>
        <v/>
      </c>
      <c r="K43" s="354"/>
      <c r="L43" s="147"/>
      <c r="M43" s="227"/>
      <c r="N43" s="227"/>
      <c r="O43" s="163" t="str">
        <f>IF(T41&lt;&gt;"","",IF(T36&lt;&gt;"",IF(T38&lt;&gt;"","???",""),IF(T38="","???",S38)))</f>
        <v/>
      </c>
      <c r="P43" s="356" t="str">
        <f>IF(O43="???",0,IF(O43=S38,J43*O43,""))</f>
        <v/>
      </c>
      <c r="Q43" s="357"/>
      <c r="R43" s="67"/>
      <c r="S43" s="1"/>
      <c r="T43" s="1"/>
      <c r="U43" s="144"/>
      <c r="V43" s="144"/>
      <c r="W43" s="144"/>
      <c r="X43" s="144"/>
      <c r="Y43" s="144"/>
      <c r="Z43" s="144"/>
      <c r="AE43"/>
      <c r="AF43"/>
      <c r="AG43"/>
      <c r="AH43"/>
      <c r="AI43"/>
      <c r="AJ43"/>
    </row>
    <row r="44" spans="1:37" s="14" customFormat="1" ht="14.45" customHeight="1" x14ac:dyDescent="0.2">
      <c r="A44" s="22" t="s">
        <v>35</v>
      </c>
      <c r="B44" s="1"/>
      <c r="C44" s="61"/>
      <c r="D44" s="61"/>
      <c r="E44" s="61"/>
      <c r="F44" s="144"/>
      <c r="G44" s="144"/>
      <c r="H44" s="144"/>
      <c r="I44" s="144"/>
      <c r="J44" s="216">
        <f>P39</f>
        <v>0</v>
      </c>
      <c r="K44" s="216"/>
      <c r="L44" s="160">
        <v>8.5500000000000007E-2</v>
      </c>
      <c r="M44" s="212">
        <f>J44*L44</f>
        <v>0</v>
      </c>
      <c r="N44" s="212"/>
      <c r="O44" s="160">
        <v>6.9000000000000006E-2</v>
      </c>
      <c r="P44" s="212">
        <f>J44*O44</f>
        <v>0</v>
      </c>
      <c r="Q44" s="213"/>
      <c r="R44" s="67"/>
      <c r="S44" s="1"/>
      <c r="T44" s="1"/>
      <c r="U44" s="94"/>
      <c r="V44" s="94"/>
      <c r="W44" s="94"/>
      <c r="X44" s="144"/>
      <c r="Y44" s="94"/>
      <c r="Z44" s="94"/>
      <c r="AB44" s="364"/>
      <c r="AC44" s="364"/>
      <c r="AE44"/>
      <c r="AF44"/>
      <c r="AG44"/>
      <c r="AH44"/>
      <c r="AI44"/>
      <c r="AJ44"/>
    </row>
    <row r="45" spans="1:37" s="14" customFormat="1" ht="14.45" customHeight="1" x14ac:dyDescent="0.2">
      <c r="A45" s="22" t="s">
        <v>36</v>
      </c>
      <c r="B45" s="1"/>
      <c r="C45" s="61"/>
      <c r="D45" s="61"/>
      <c r="E45" s="61"/>
      <c r="F45" s="61"/>
      <c r="G45" s="61"/>
      <c r="H45"/>
      <c r="I45"/>
      <c r="J45" s="216">
        <f>J44</f>
        <v>0</v>
      </c>
      <c r="K45" s="216"/>
      <c r="L45" s="160">
        <v>2.0199999999999999E-2</v>
      </c>
      <c r="M45" s="212">
        <f>J45*L45</f>
        <v>0</v>
      </c>
      <c r="N45" s="212"/>
      <c r="O45" s="160">
        <v>4.0000000000000001E-3</v>
      </c>
      <c r="P45" s="212">
        <f t="shared" ref="P45:P48" si="7">J45*O45</f>
        <v>0</v>
      </c>
      <c r="Q45" s="213"/>
      <c r="R45" s="67"/>
      <c r="S45" s="94"/>
      <c r="T45" s="94"/>
      <c r="U45" s="94"/>
      <c r="V45" s="94"/>
      <c r="W45" s="94"/>
      <c r="X45" s="94"/>
      <c r="Y45" s="94"/>
      <c r="Z45" s="94"/>
      <c r="AB45" s="145"/>
      <c r="AC45" s="145"/>
      <c r="AE45"/>
      <c r="AF45"/>
      <c r="AG45"/>
      <c r="AH45"/>
      <c r="AI45"/>
      <c r="AJ45"/>
    </row>
    <row r="46" spans="1:37" s="14" customFormat="1" ht="14.45" customHeight="1" x14ac:dyDescent="0.2">
      <c r="A46" s="22" t="s">
        <v>96</v>
      </c>
      <c r="B46" s="1"/>
      <c r="C46" s="61"/>
      <c r="D46" s="61"/>
      <c r="E46" s="61"/>
      <c r="F46" s="61"/>
      <c r="G46" s="61"/>
      <c r="H46" s="61"/>
      <c r="I46" s="61"/>
      <c r="J46" s="216">
        <f>P39</f>
        <v>0</v>
      </c>
      <c r="K46" s="216"/>
      <c r="L46" s="160">
        <v>6.0100000000000001E-2</v>
      </c>
      <c r="M46" s="212">
        <f t="shared" ref="M46:M57" si="8">J46*L46</f>
        <v>0</v>
      </c>
      <c r="N46" s="212"/>
      <c r="O46" s="160">
        <v>4.0099999999999997E-2</v>
      </c>
      <c r="P46" s="212">
        <f t="shared" si="7"/>
        <v>0</v>
      </c>
      <c r="Q46" s="213"/>
      <c r="R46" s="67"/>
      <c r="S46" s="9"/>
      <c r="T46" s="10"/>
      <c r="U46" s="9"/>
      <c r="V46" s="1"/>
      <c r="W46" s="9"/>
      <c r="X46" s="164"/>
      <c r="Y46" s="1"/>
      <c r="Z46" s="1"/>
      <c r="AA46" s="158"/>
      <c r="AB46" s="145"/>
      <c r="AC46" s="145"/>
      <c r="AD46" s="4"/>
      <c r="AE46" s="5"/>
      <c r="AF46" s="5"/>
      <c r="AG46" s="5"/>
      <c r="AH46" s="5"/>
      <c r="AI46" s="5"/>
      <c r="AJ46" s="5"/>
    </row>
    <row r="47" spans="1:37" s="14" customFormat="1" ht="14.45" customHeight="1" x14ac:dyDescent="0.2">
      <c r="A47" s="22" t="s">
        <v>110</v>
      </c>
      <c r="B47" s="1"/>
      <c r="C47" s="61"/>
      <c r="D47" s="61"/>
      <c r="E47" s="61"/>
      <c r="F47" s="61"/>
      <c r="G47" s="61"/>
      <c r="H47" s="61"/>
      <c r="I47" s="61"/>
      <c r="J47" s="216">
        <f>P30+P31+P32+P33</f>
        <v>0</v>
      </c>
      <c r="K47" s="216"/>
      <c r="L47" s="160"/>
      <c r="M47" s="212"/>
      <c r="N47" s="212"/>
      <c r="O47" s="160">
        <v>0.11310000000000001</v>
      </c>
      <c r="P47" s="212">
        <f>-J47*O47</f>
        <v>0</v>
      </c>
      <c r="Q47" s="213"/>
      <c r="R47" s="67"/>
      <c r="S47" s="9"/>
      <c r="T47" s="10"/>
      <c r="U47" s="9"/>
      <c r="V47" s="1"/>
      <c r="W47" s="9"/>
      <c r="X47" s="1"/>
      <c r="Y47" s="1"/>
      <c r="Z47" s="1"/>
      <c r="AA47" s="4"/>
      <c r="AB47" s="145"/>
      <c r="AC47" s="145"/>
      <c r="AD47" s="4"/>
      <c r="AE47" s="5"/>
      <c r="AF47" s="5"/>
      <c r="AG47" s="5"/>
      <c r="AH47" s="5"/>
      <c r="AI47" s="5"/>
      <c r="AJ47" s="5"/>
    </row>
    <row r="48" spans="1:37" s="14" customFormat="1" ht="14.45" customHeight="1" x14ac:dyDescent="0.2">
      <c r="A48" s="22" t="s">
        <v>37</v>
      </c>
      <c r="B48" s="1"/>
      <c r="C48" s="61"/>
      <c r="D48" s="61"/>
      <c r="E48" s="61"/>
      <c r="F48" s="61"/>
      <c r="G48" s="61"/>
      <c r="H48" s="61"/>
      <c r="I48" s="61"/>
      <c r="J48" s="216">
        <f>P39</f>
        <v>0</v>
      </c>
      <c r="K48" s="216"/>
      <c r="L48" s="160">
        <v>2.4500000000000001E-2</v>
      </c>
      <c r="M48" s="212">
        <f t="shared" si="8"/>
        <v>0</v>
      </c>
      <c r="N48" s="212"/>
      <c r="O48" s="160">
        <v>1.04E-2</v>
      </c>
      <c r="P48" s="212">
        <f t="shared" si="7"/>
        <v>0</v>
      </c>
      <c r="Q48" s="213"/>
      <c r="R48" s="67"/>
      <c r="S48" s="1"/>
      <c r="T48" s="10"/>
      <c r="U48" s="187"/>
      <c r="V48" s="1"/>
      <c r="W48" s="9"/>
      <c r="X48" s="1"/>
      <c r="Y48" s="1"/>
      <c r="AB48" s="145"/>
      <c r="AC48" s="145"/>
      <c r="AD48" s="4"/>
      <c r="AE48" s="5"/>
      <c r="AF48" s="5"/>
      <c r="AG48" s="5"/>
      <c r="AH48" s="5"/>
      <c r="AI48" s="5"/>
      <c r="AJ48" s="5"/>
    </row>
    <row r="49" spans="1:37" s="14" customFormat="1" ht="14.45" customHeight="1" x14ac:dyDescent="0.2">
      <c r="A49" s="22" t="s">
        <v>113</v>
      </c>
      <c r="B49" s="1"/>
      <c r="C49" s="61"/>
      <c r="D49" s="61"/>
      <c r="E49" s="61"/>
      <c r="F49" s="107">
        <v>13</v>
      </c>
      <c r="G49" s="107">
        <v>5.25</v>
      </c>
      <c r="H49" s="107">
        <v>0.95</v>
      </c>
      <c r="I49" s="61"/>
      <c r="J49" s="216">
        <f>P39</f>
        <v>0</v>
      </c>
      <c r="K49" s="216"/>
      <c r="L49" s="160">
        <v>0.13</v>
      </c>
      <c r="M49" s="219">
        <f t="shared" si="8"/>
        <v>0</v>
      </c>
      <c r="N49" s="220"/>
      <c r="O49" s="160"/>
      <c r="P49" s="217"/>
      <c r="Q49" s="218"/>
      <c r="R49" s="67"/>
      <c r="S49" s="1"/>
      <c r="T49" s="10"/>
      <c r="U49" s="9"/>
      <c r="V49" s="1"/>
      <c r="W49" s="9"/>
      <c r="X49" s="1"/>
      <c r="Y49" s="1"/>
      <c r="Z49" s="1"/>
      <c r="AB49" s="145"/>
      <c r="AC49" s="145"/>
      <c r="AD49" s="4"/>
      <c r="AE49" s="5"/>
      <c r="AF49" s="5"/>
      <c r="AG49" s="5"/>
      <c r="AH49" s="5"/>
      <c r="AI49" s="5"/>
      <c r="AJ49" s="5"/>
    </row>
    <row r="50" spans="1:37" s="14" customFormat="1" ht="14.45" customHeight="1" x14ac:dyDescent="0.2">
      <c r="A50" s="22" t="s">
        <v>112</v>
      </c>
      <c r="B50" s="1"/>
      <c r="C50" s="61"/>
      <c r="D50" s="61"/>
      <c r="E50" s="61"/>
      <c r="F50" s="107"/>
      <c r="G50" s="107"/>
      <c r="H50" s="107"/>
      <c r="I50" s="61"/>
      <c r="J50" s="239">
        <f>P39</f>
        <v>0</v>
      </c>
      <c r="K50" s="240"/>
      <c r="L50" s="160">
        <v>5.2499999999999998E-2</v>
      </c>
      <c r="M50" s="219">
        <f t="shared" ref="M50:M51" si="9">J50*L50</f>
        <v>0</v>
      </c>
      <c r="N50" s="220"/>
      <c r="O50" s="160"/>
      <c r="P50" s="217"/>
      <c r="Q50" s="218"/>
      <c r="R50" s="67"/>
      <c r="S50" s="1"/>
      <c r="T50" s="10"/>
      <c r="U50" s="9"/>
      <c r="V50" s="1"/>
      <c r="W50" s="9"/>
      <c r="X50" s="1"/>
      <c r="Y50" s="1"/>
      <c r="Z50" s="1"/>
      <c r="AB50" s="145"/>
      <c r="AC50" s="145"/>
      <c r="AD50" s="4"/>
      <c r="AE50" s="5"/>
      <c r="AF50" s="5"/>
      <c r="AG50" s="5"/>
      <c r="AH50" s="5"/>
      <c r="AI50" s="5"/>
      <c r="AJ50" s="5"/>
    </row>
    <row r="51" spans="1:37" s="14" customFormat="1" ht="14.45" customHeight="1" x14ac:dyDescent="0.2">
      <c r="A51" s="22" t="s">
        <v>114</v>
      </c>
      <c r="B51" s="1"/>
      <c r="C51" s="61"/>
      <c r="D51" s="61"/>
      <c r="E51" s="61"/>
      <c r="F51" s="107"/>
      <c r="G51" s="107"/>
      <c r="H51" s="107"/>
      <c r="I51" s="61"/>
      <c r="J51" s="239">
        <f>P39</f>
        <v>0</v>
      </c>
      <c r="K51" s="240"/>
      <c r="L51" s="160">
        <f>IF(MATCH(G4,AE8:AE19,0)&lt;5, 0.79%, 0.84%)</f>
        <v>8.3999999999999995E-3</v>
      </c>
      <c r="M51" s="219">
        <f t="shared" si="9"/>
        <v>0</v>
      </c>
      <c r="N51" s="220"/>
      <c r="O51" s="160"/>
      <c r="P51" s="217"/>
      <c r="Q51" s="218"/>
      <c r="R51" s="67"/>
      <c r="S51" s="1"/>
      <c r="T51" s="10"/>
      <c r="U51" s="9"/>
      <c r="V51" s="1"/>
      <c r="W51" s="9"/>
      <c r="X51" s="1"/>
      <c r="Y51" s="1"/>
      <c r="Z51" s="1"/>
      <c r="AB51" s="145"/>
      <c r="AC51" s="145"/>
      <c r="AD51" s="4"/>
      <c r="AE51" s="5"/>
      <c r="AF51" s="5"/>
      <c r="AG51" s="5"/>
      <c r="AH51" s="5"/>
      <c r="AI51" s="5"/>
      <c r="AJ51" s="5"/>
    </row>
    <row r="52" spans="1:37" s="14" customFormat="1" ht="14.45" customHeight="1" x14ac:dyDescent="0.2">
      <c r="A52" s="22" t="s">
        <v>92</v>
      </c>
      <c r="B52" s="1"/>
      <c r="C52" s="61"/>
      <c r="D52" s="61"/>
      <c r="E52" s="61"/>
      <c r="F52" s="61"/>
      <c r="G52" s="61"/>
      <c r="H52" s="61"/>
      <c r="I52" s="61"/>
      <c r="J52" s="216">
        <f>P39</f>
        <v>0</v>
      </c>
      <c r="K52" s="216"/>
      <c r="L52" s="160">
        <v>1E-3</v>
      </c>
      <c r="M52" s="219">
        <f t="shared" si="8"/>
        <v>0</v>
      </c>
      <c r="N52" s="220"/>
      <c r="O52" s="160"/>
      <c r="P52" s="217"/>
      <c r="Q52" s="218"/>
      <c r="R52" s="72"/>
      <c r="S52" s="1"/>
      <c r="T52" s="10"/>
      <c r="U52" s="25"/>
      <c r="V52" s="1"/>
      <c r="W52" s="9"/>
      <c r="X52" s="1"/>
      <c r="Y52" s="1"/>
      <c r="AB52" s="145"/>
      <c r="AC52" s="145"/>
      <c r="AD52" s="4"/>
      <c r="AE52" s="5"/>
      <c r="AF52" s="5"/>
      <c r="AG52" s="5"/>
      <c r="AH52" s="5"/>
      <c r="AI52" s="5"/>
      <c r="AJ52" s="5"/>
    </row>
    <row r="53" spans="1:37" s="14" customFormat="1" ht="14.45" customHeight="1" x14ac:dyDescent="0.2">
      <c r="A53" s="22" t="s">
        <v>93</v>
      </c>
      <c r="B53" s="1"/>
      <c r="C53" s="61"/>
      <c r="D53" s="61"/>
      <c r="E53" s="61"/>
      <c r="F53" s="61"/>
      <c r="G53" s="61"/>
      <c r="H53" s="61"/>
      <c r="I53" s="61"/>
      <c r="J53" s="216">
        <f>P39</f>
        <v>0</v>
      </c>
      <c r="K53" s="216"/>
      <c r="L53" s="160">
        <v>3.0000000000000001E-3</v>
      </c>
      <c r="M53" s="219">
        <f t="shared" si="8"/>
        <v>0</v>
      </c>
      <c r="N53" s="220"/>
      <c r="O53" s="160"/>
      <c r="P53" s="217"/>
      <c r="Q53" s="218"/>
      <c r="R53" s="72"/>
      <c r="S53" s="1"/>
      <c r="T53" s="159"/>
      <c r="U53" s="25"/>
      <c r="V53" s="1"/>
      <c r="W53" s="9"/>
      <c r="X53" s="1"/>
      <c r="Y53" s="1"/>
      <c r="AB53" s="145"/>
      <c r="AC53" s="145"/>
      <c r="AD53" s="4"/>
      <c r="AE53" s="5"/>
      <c r="AF53" s="5"/>
      <c r="AG53" s="5"/>
      <c r="AH53" s="5"/>
      <c r="AI53" s="5"/>
      <c r="AJ53" s="5"/>
    </row>
    <row r="54" spans="1:37" s="14" customFormat="1" ht="14.45" customHeight="1" x14ac:dyDescent="0.2">
      <c r="A54" s="22" t="s">
        <v>104</v>
      </c>
      <c r="B54" s="1"/>
      <c r="C54" s="61"/>
      <c r="D54" s="61"/>
      <c r="E54" s="61"/>
      <c r="F54" s="61"/>
      <c r="G54" s="61"/>
      <c r="H54" s="61"/>
      <c r="I54" s="172"/>
      <c r="J54" s="216">
        <f>P39</f>
        <v>0</v>
      </c>
      <c r="K54" s="216"/>
      <c r="L54" s="160">
        <v>8.5000000000000006E-3</v>
      </c>
      <c r="M54" s="219">
        <f t="shared" si="8"/>
        <v>0</v>
      </c>
      <c r="N54" s="220"/>
      <c r="O54" s="160"/>
      <c r="P54" s="217"/>
      <c r="Q54" s="218"/>
      <c r="R54" s="72"/>
      <c r="U54" s="165"/>
      <c r="X54" s="182"/>
      <c r="Y54" s="1"/>
      <c r="AB54" s="145"/>
      <c r="AC54" s="145"/>
      <c r="AD54" s="4"/>
      <c r="AE54" s="5"/>
      <c r="AF54" s="5"/>
      <c r="AG54" s="5"/>
      <c r="AH54" s="5"/>
      <c r="AI54" s="5"/>
      <c r="AJ54" s="5"/>
    </row>
    <row r="55" spans="1:37" s="14" customFormat="1" ht="14.45" customHeight="1" x14ac:dyDescent="0.2">
      <c r="A55" s="22" t="s">
        <v>95</v>
      </c>
      <c r="B55" s="1"/>
      <c r="C55" s="61"/>
      <c r="D55" s="61"/>
      <c r="E55" s="61"/>
      <c r="F55" s="61"/>
      <c r="G55" s="61"/>
      <c r="H55" s="61"/>
      <c r="I55" s="61"/>
      <c r="J55" s="216">
        <f>P39</f>
        <v>0</v>
      </c>
      <c r="K55" s="216"/>
      <c r="L55" s="161">
        <v>1.6000000000000001E-4</v>
      </c>
      <c r="M55" s="219">
        <f t="shared" si="8"/>
        <v>0</v>
      </c>
      <c r="N55" s="220"/>
      <c r="O55" s="160"/>
      <c r="P55" s="217"/>
      <c r="Q55" s="218"/>
      <c r="R55" s="72"/>
      <c r="S55" s="1"/>
      <c r="T55" s="159"/>
      <c r="V55" s="1"/>
      <c r="W55" s="9"/>
      <c r="X55" s="1"/>
      <c r="Y55" s="1"/>
      <c r="AB55" s="145"/>
      <c r="AC55" s="145"/>
      <c r="AD55" s="4"/>
      <c r="AE55" s="5"/>
      <c r="AF55" s="5"/>
      <c r="AG55" s="5"/>
      <c r="AH55" s="5"/>
      <c r="AI55" s="5"/>
      <c r="AJ55" s="5"/>
    </row>
    <row r="56" spans="1:37" s="14" customFormat="1" ht="14.45" customHeight="1" x14ac:dyDescent="0.2">
      <c r="A56" s="22" t="s">
        <v>127</v>
      </c>
      <c r="B56" s="1"/>
      <c r="C56" s="61"/>
      <c r="D56" s="61"/>
      <c r="E56" s="61"/>
      <c r="F56" s="61"/>
      <c r="G56" s="61"/>
      <c r="H56" s="61"/>
      <c r="I56" s="61"/>
      <c r="J56" s="236">
        <f>P39</f>
        <v>0</v>
      </c>
      <c r="K56" s="236"/>
      <c r="L56" s="204">
        <v>2.7E-2</v>
      </c>
      <c r="M56" s="237">
        <f>IF(J56*L56&lt;5,J56*L56,5)</f>
        <v>0</v>
      </c>
      <c r="N56" s="238"/>
      <c r="O56" s="160"/>
      <c r="P56" s="217"/>
      <c r="Q56" s="218"/>
      <c r="R56" s="72"/>
      <c r="S56" s="1"/>
      <c r="T56" s="159"/>
      <c r="V56" s="1"/>
      <c r="W56" s="9"/>
      <c r="X56" s="1"/>
      <c r="Y56" s="1"/>
      <c r="AB56" s="145"/>
      <c r="AC56" s="145"/>
      <c r="AD56" s="4"/>
      <c r="AE56" s="5"/>
      <c r="AF56" s="5"/>
      <c r="AG56" s="5"/>
      <c r="AH56" s="5"/>
      <c r="AI56" s="5"/>
      <c r="AJ56" s="5"/>
    </row>
    <row r="57" spans="1:37" s="14" customFormat="1" ht="14.45" customHeight="1" x14ac:dyDescent="0.2">
      <c r="A57" s="22" t="s">
        <v>94</v>
      </c>
      <c r="B57" s="1"/>
      <c r="C57" s="61"/>
      <c r="D57" s="61"/>
      <c r="E57" s="61"/>
      <c r="F57" s="61"/>
      <c r="G57" s="61"/>
      <c r="H57" s="61"/>
      <c r="I57" s="61"/>
      <c r="J57" s="216">
        <f>P39</f>
        <v>0</v>
      </c>
      <c r="K57" s="216"/>
      <c r="L57" s="160">
        <f>IF(MATCH(G4,AE8:AE19,0)&lt;5, 4.05%, 4%)</f>
        <v>0.04</v>
      </c>
      <c r="M57" s="219">
        <f t="shared" si="8"/>
        <v>0</v>
      </c>
      <c r="N57" s="220"/>
      <c r="O57" s="160"/>
      <c r="P57" s="217"/>
      <c r="Q57" s="218"/>
      <c r="R57" s="72"/>
      <c r="S57" s="1"/>
      <c r="T57" s="159"/>
      <c r="U57" s="25"/>
      <c r="V57" s="1"/>
      <c r="W57" s="9"/>
      <c r="X57" s="1"/>
      <c r="Y57" s="1"/>
      <c r="AB57" s="145"/>
      <c r="AC57" s="145"/>
      <c r="AD57" s="4"/>
      <c r="AE57" s="5"/>
      <c r="AF57" s="5"/>
      <c r="AG57" s="5"/>
      <c r="AH57" s="5"/>
      <c r="AI57" s="5"/>
      <c r="AJ57" s="5"/>
    </row>
    <row r="58" spans="1:37" s="14" customFormat="1" ht="14.45" customHeight="1" x14ac:dyDescent="0.2">
      <c r="A58" s="22" t="s">
        <v>115</v>
      </c>
      <c r="B58" s="1"/>
      <c r="C58" s="61"/>
      <c r="D58" s="61"/>
      <c r="E58" s="61"/>
      <c r="F58" s="61"/>
      <c r="G58" s="61"/>
      <c r="H58" s="61"/>
      <c r="I58" s="148">
        <v>0.98250000000000004</v>
      </c>
      <c r="J58" s="239">
        <f>(P39-J47)*I58</f>
        <v>0</v>
      </c>
      <c r="K58" s="240"/>
      <c r="L58" s="160"/>
      <c r="M58" s="212"/>
      <c r="N58" s="212"/>
      <c r="O58" s="160">
        <v>6.8000000000000005E-2</v>
      </c>
      <c r="P58" s="212">
        <f>J58*O58</f>
        <v>0</v>
      </c>
      <c r="Q58" s="213"/>
      <c r="R58" s="72"/>
      <c r="S58" s="1"/>
      <c r="T58" s="159"/>
      <c r="U58" s="25"/>
      <c r="V58" s="1"/>
      <c r="W58" s="9"/>
      <c r="X58" s="1"/>
      <c r="Y58" s="1"/>
      <c r="AB58" s="145"/>
      <c r="AC58" s="145"/>
      <c r="AD58" s="4"/>
      <c r="AE58" s="5"/>
      <c r="AF58" s="5"/>
      <c r="AG58" s="5"/>
      <c r="AH58" s="5"/>
      <c r="AI58" s="5"/>
      <c r="AJ58" s="5"/>
    </row>
    <row r="59" spans="1:37" s="14" customFormat="1" ht="14.45" customHeight="1" x14ac:dyDescent="0.2">
      <c r="A59" s="22" t="s">
        <v>116</v>
      </c>
      <c r="B59" s="1"/>
      <c r="C59" s="61"/>
      <c r="D59" s="61"/>
      <c r="E59" s="61"/>
      <c r="F59" s="61"/>
      <c r="G59" s="61"/>
      <c r="H59" s="61"/>
      <c r="I59" s="148"/>
      <c r="J59" s="239">
        <f>J58</f>
        <v>0</v>
      </c>
      <c r="K59" s="240"/>
      <c r="L59" s="160"/>
      <c r="M59" s="212"/>
      <c r="N59" s="212"/>
      <c r="O59" s="160">
        <v>2.9000000000000001E-2</v>
      </c>
      <c r="P59" s="212">
        <f>J59*O59</f>
        <v>0</v>
      </c>
      <c r="Q59" s="213"/>
      <c r="R59" s="72"/>
      <c r="S59" s="1"/>
      <c r="T59" s="159"/>
      <c r="U59" s="25"/>
      <c r="V59" s="1"/>
      <c r="W59" s="9"/>
      <c r="X59" s="1"/>
      <c r="Y59" s="1"/>
      <c r="AB59" s="145"/>
      <c r="AC59" s="145"/>
      <c r="AD59" s="4"/>
      <c r="AE59" s="5"/>
      <c r="AF59" s="5"/>
      <c r="AG59" s="5"/>
      <c r="AH59" s="5"/>
      <c r="AI59" s="5"/>
      <c r="AJ59" s="5"/>
    </row>
    <row r="60" spans="1:37" s="14" customFormat="1" ht="14.45" customHeight="1" x14ac:dyDescent="0.2">
      <c r="A60" s="22" t="s">
        <v>117</v>
      </c>
      <c r="B60" s="1"/>
      <c r="C60" s="61"/>
      <c r="D60" s="61"/>
      <c r="E60" s="61"/>
      <c r="F60" s="61"/>
      <c r="G60" s="61"/>
      <c r="H60" s="61"/>
      <c r="I60" s="61"/>
      <c r="J60" s="239">
        <f>J47*I58</f>
        <v>0</v>
      </c>
      <c r="K60" s="240"/>
      <c r="L60" s="160"/>
      <c r="M60" s="212"/>
      <c r="N60" s="212"/>
      <c r="O60" s="160">
        <v>9.7000000000000003E-2</v>
      </c>
      <c r="P60" s="212">
        <f>J60*O60</f>
        <v>0</v>
      </c>
      <c r="Q60" s="213"/>
      <c r="R60" s="72"/>
      <c r="S60" s="1"/>
      <c r="T60" s="159"/>
      <c r="U60" s="25"/>
      <c r="V60" s="1"/>
      <c r="W60" s="9"/>
      <c r="X60" s="1"/>
      <c r="Y60" s="1"/>
      <c r="AB60" s="145"/>
      <c r="AC60" s="145"/>
      <c r="AD60" s="4"/>
      <c r="AE60" s="5"/>
      <c r="AF60" s="5"/>
      <c r="AG60" s="5"/>
      <c r="AH60" s="5"/>
      <c r="AI60" s="5"/>
      <c r="AJ60" s="5"/>
    </row>
    <row r="61" spans="1:37" s="14" customFormat="1" ht="14.45" customHeight="1" x14ac:dyDescent="0.2">
      <c r="A61" s="63" t="s">
        <v>38</v>
      </c>
      <c r="B61" s="73"/>
      <c r="C61" s="73"/>
      <c r="D61" s="73"/>
      <c r="E61" s="73"/>
      <c r="M61" s="214">
        <f>SUM(M43:N60)</f>
        <v>0</v>
      </c>
      <c r="N61" s="215"/>
      <c r="O61" s="162"/>
      <c r="P61" s="368">
        <f>SUM(P43:P60)</f>
        <v>0</v>
      </c>
      <c r="Q61" s="369"/>
      <c r="R61" s="2"/>
      <c r="S61" s="1"/>
      <c r="T61" s="10"/>
      <c r="U61" s="1"/>
      <c r="V61" s="1"/>
      <c r="W61" s="9"/>
      <c r="X61" s="1"/>
      <c r="Y61" s="1"/>
      <c r="Z61" s="1"/>
      <c r="AA61" s="183"/>
      <c r="AE61"/>
      <c r="AF61"/>
      <c r="AG61"/>
      <c r="AH61"/>
      <c r="AI61"/>
      <c r="AJ61"/>
      <c r="AK61" s="1"/>
    </row>
    <row r="62" spans="1:37" ht="14.45" customHeight="1" x14ac:dyDescent="0.2">
      <c r="A62" s="109"/>
      <c r="B62" s="61"/>
      <c r="C62" s="61"/>
      <c r="D62" s="61"/>
      <c r="E62" s="61"/>
      <c r="F62" s="61"/>
      <c r="G62" s="61"/>
      <c r="H62" s="61"/>
      <c r="I62" s="14"/>
      <c r="J62" s="14"/>
      <c r="K62" s="96"/>
      <c r="L62" s="377" t="s">
        <v>126</v>
      </c>
      <c r="M62" s="377"/>
      <c r="N62" s="377"/>
      <c r="O62" s="378"/>
      <c r="P62" s="379">
        <f>P39-P61</f>
        <v>0</v>
      </c>
      <c r="Q62" s="380"/>
      <c r="R62" s="14"/>
      <c r="S62" s="45"/>
      <c r="AA62"/>
      <c r="AB62" s="14"/>
      <c r="AC62" s="14"/>
      <c r="AD62" s="14"/>
      <c r="AE62"/>
      <c r="AF62"/>
      <c r="AG62"/>
      <c r="AH62"/>
      <c r="AI62"/>
      <c r="AJ62"/>
    </row>
    <row r="63" spans="1:37" ht="14.45" customHeight="1" x14ac:dyDescent="0.2">
      <c r="A63" s="242" t="s">
        <v>87</v>
      </c>
      <c r="B63" s="243"/>
      <c r="C63" s="243"/>
      <c r="D63" s="243"/>
      <c r="E63" s="244"/>
      <c r="F63" s="358" t="s">
        <v>89</v>
      </c>
      <c r="G63" s="358"/>
      <c r="H63" s="358"/>
      <c r="I63" s="358" t="s">
        <v>90</v>
      </c>
      <c r="J63" s="358"/>
      <c r="K63" s="358"/>
      <c r="L63" s="61"/>
      <c r="O63" s="74"/>
      <c r="P63" s="75"/>
      <c r="Q63" s="157"/>
      <c r="R63" s="14"/>
      <c r="S63" s="110"/>
      <c r="T63" s="110"/>
      <c r="U63" s="110"/>
      <c r="V63" s="110"/>
      <c r="W63" s="110"/>
      <c r="Y63" s="110"/>
      <c r="Z63" s="110"/>
      <c r="AA63"/>
      <c r="AB63" s="14"/>
      <c r="AC63" s="14"/>
      <c r="AD63" s="14"/>
      <c r="AE63"/>
      <c r="AF63"/>
      <c r="AG63"/>
      <c r="AH63"/>
      <c r="AI63"/>
      <c r="AJ63"/>
    </row>
    <row r="64" spans="1:37" ht="14.45" customHeight="1" x14ac:dyDescent="0.2">
      <c r="A64" s="242"/>
      <c r="B64" s="243"/>
      <c r="C64" s="243"/>
      <c r="D64" s="243"/>
      <c r="E64" s="244"/>
      <c r="F64" s="359">
        <f>P83+P69+P70+P71+P72</f>
        <v>0</v>
      </c>
      <c r="G64" s="360"/>
      <c r="H64" s="360"/>
      <c r="I64" s="361"/>
      <c r="J64" s="361"/>
      <c r="K64" s="361"/>
      <c r="L64" s="61"/>
      <c r="M64" s="373" t="s">
        <v>91</v>
      </c>
      <c r="N64" s="373"/>
      <c r="O64" s="374"/>
      <c r="P64" s="371">
        <f>F64*I64</f>
        <v>0</v>
      </c>
      <c r="Q64" s="372"/>
      <c r="R64" s="14"/>
      <c r="S64" s="110"/>
      <c r="T64" s="110"/>
      <c r="U64" s="110"/>
      <c r="V64" s="110"/>
      <c r="W64" s="110"/>
      <c r="X64" s="110"/>
      <c r="Y64" s="110"/>
      <c r="Z64" s="110"/>
      <c r="AA64"/>
      <c r="AB64" s="14"/>
      <c r="AC64" s="14"/>
      <c r="AD64" s="14"/>
      <c r="AE64"/>
      <c r="AF64"/>
      <c r="AG64"/>
      <c r="AH64"/>
      <c r="AI64"/>
      <c r="AJ64"/>
    </row>
    <row r="65" spans="1:37" ht="7.9" customHeight="1" x14ac:dyDescent="0.2">
      <c r="A65" s="60"/>
      <c r="B65" s="61"/>
      <c r="C65" s="61"/>
      <c r="D65" s="61"/>
      <c r="E65" s="61"/>
      <c r="F65" s="61"/>
      <c r="G65" s="61"/>
      <c r="H65" s="61"/>
      <c r="I65" s="61"/>
      <c r="L65" s="61"/>
      <c r="O65" s="74"/>
      <c r="P65" s="75"/>
      <c r="Q65" s="157"/>
      <c r="R65" s="14"/>
      <c r="S65" s="110"/>
      <c r="T65" s="110"/>
      <c r="U65" s="110"/>
      <c r="V65" s="110"/>
      <c r="W65" s="110"/>
      <c r="X65" s="110"/>
      <c r="Y65" s="110"/>
      <c r="Z65" s="110"/>
      <c r="AA65"/>
      <c r="AB65" s="14"/>
      <c r="AC65" s="14"/>
      <c r="AD65" s="14"/>
      <c r="AE65"/>
      <c r="AF65"/>
      <c r="AG65"/>
      <c r="AH65"/>
      <c r="AI65"/>
      <c r="AJ65"/>
    </row>
    <row r="66" spans="1:37" ht="14.45" customHeight="1" x14ac:dyDescent="0.2">
      <c r="A66" s="60"/>
      <c r="B66" s="61"/>
      <c r="C66" s="61"/>
      <c r="D66" s="61"/>
      <c r="E66" s="61"/>
      <c r="F66" s="61"/>
      <c r="G66" s="61"/>
      <c r="H66" s="61"/>
      <c r="I66" s="61"/>
      <c r="J66" s="260" t="s">
        <v>100</v>
      </c>
      <c r="K66" s="260"/>
      <c r="L66" s="260"/>
      <c r="M66" s="260"/>
      <c r="N66" s="260"/>
      <c r="O66" s="370"/>
      <c r="P66" s="375">
        <f>P62-P64</f>
        <v>0</v>
      </c>
      <c r="Q66" s="376"/>
      <c r="R66" s="14"/>
      <c r="S66" s="110"/>
      <c r="T66" s="110"/>
      <c r="U66" s="110"/>
      <c r="V66" s="110"/>
      <c r="W66" s="110"/>
      <c r="X66" s="110"/>
      <c r="Y66" s="110"/>
      <c r="Z66" s="110"/>
      <c r="AA66"/>
      <c r="AB66" s="14"/>
      <c r="AC66" s="14"/>
      <c r="AD66" s="14"/>
      <c r="AE66"/>
      <c r="AF66"/>
      <c r="AG66"/>
      <c r="AH66"/>
      <c r="AI66"/>
      <c r="AJ66"/>
    </row>
    <row r="67" spans="1:37" ht="7.9" customHeight="1" x14ac:dyDescent="0.2">
      <c r="A67" s="60"/>
      <c r="B67" s="61"/>
      <c r="C67" s="61"/>
      <c r="D67" s="61"/>
      <c r="E67" s="61"/>
      <c r="F67" s="61"/>
      <c r="G67" s="61"/>
      <c r="H67" s="61"/>
      <c r="I67" s="61"/>
      <c r="L67" s="173"/>
      <c r="M67" s="173"/>
      <c r="N67" s="174"/>
      <c r="O67" s="74"/>
      <c r="P67" s="175"/>
      <c r="Q67" s="176"/>
      <c r="R67" s="14"/>
      <c r="S67" s="110"/>
      <c r="T67" s="110"/>
      <c r="U67" s="110"/>
      <c r="V67" s="110"/>
      <c r="W67" s="110"/>
      <c r="X67" s="110"/>
      <c r="Y67" s="110"/>
      <c r="Z67" s="110"/>
      <c r="AA67"/>
      <c r="AB67" s="14"/>
      <c r="AC67" s="14"/>
      <c r="AD67" s="14"/>
      <c r="AE67"/>
      <c r="AF67"/>
      <c r="AG67"/>
      <c r="AH67"/>
      <c r="AI67"/>
      <c r="AJ67"/>
    </row>
    <row r="68" spans="1:37" ht="14.45" customHeight="1" x14ac:dyDescent="0.2">
      <c r="A68" s="149" t="s">
        <v>88</v>
      </c>
      <c r="B68" s="61"/>
      <c r="D68" s="61"/>
      <c r="E68" s="61"/>
      <c r="F68" s="61"/>
      <c r="G68" s="61"/>
      <c r="H68" s="61"/>
      <c r="I68" s="61"/>
      <c r="J68" s="168"/>
      <c r="L68" s="287" t="s">
        <v>27</v>
      </c>
      <c r="M68" s="287"/>
      <c r="N68" s="287" t="s">
        <v>28</v>
      </c>
      <c r="O68" s="287"/>
      <c r="P68" s="286" t="s">
        <v>29</v>
      </c>
      <c r="Q68" s="286"/>
      <c r="R68" s="14"/>
      <c r="S68" s="121"/>
      <c r="T68"/>
      <c r="U68"/>
      <c r="V68"/>
      <c r="W68"/>
      <c r="X68" s="110"/>
      <c r="Y68"/>
      <c r="Z68"/>
      <c r="AA68"/>
      <c r="AB68"/>
      <c r="AC68" s="14"/>
      <c r="AD68" s="14"/>
      <c r="AE68"/>
      <c r="AF68"/>
      <c r="AG68"/>
      <c r="AH68"/>
      <c r="AI68"/>
      <c r="AJ68"/>
    </row>
    <row r="69" spans="1:37" ht="14.45" customHeight="1" x14ac:dyDescent="0.2">
      <c r="A69" s="362" t="s">
        <v>85</v>
      </c>
      <c r="B69" s="363"/>
      <c r="C69" s="363"/>
      <c r="D69" s="363"/>
      <c r="E69" s="363"/>
      <c r="F69" s="363"/>
      <c r="G69" s="363"/>
      <c r="H69" s="255" t="s">
        <v>39</v>
      </c>
      <c r="I69" s="255"/>
      <c r="J69" s="255"/>
      <c r="K69" s="104">
        <f>IF(L69&lt;2.65,1,0)</f>
        <v>0</v>
      </c>
      <c r="L69" s="263">
        <v>3.8</v>
      </c>
      <c r="M69" s="264"/>
      <c r="N69" s="192"/>
      <c r="O69" s="193" t="s">
        <v>62</v>
      </c>
      <c r="P69" s="262">
        <f>L69*N69</f>
        <v>0</v>
      </c>
      <c r="Q69" s="262"/>
      <c r="R69" s="14"/>
      <c r="S69" s="121"/>
      <c r="T69"/>
      <c r="U69"/>
      <c r="V69"/>
      <c r="W69"/>
      <c r="X69"/>
      <c r="Y69"/>
      <c r="Z69"/>
      <c r="AA69"/>
      <c r="AB69"/>
      <c r="AC69" s="4"/>
      <c r="AD69" s="4"/>
      <c r="AE69" s="5"/>
      <c r="AF69" s="5"/>
      <c r="AG69" s="5"/>
      <c r="AH69" s="5"/>
      <c r="AI69" s="5"/>
      <c r="AJ69" s="5"/>
    </row>
    <row r="70" spans="1:37" ht="14.45" customHeight="1" x14ac:dyDescent="0.2">
      <c r="A70" s="177" t="s">
        <v>86</v>
      </c>
      <c r="B70" s="18"/>
      <c r="C70" s="18"/>
      <c r="D70" s="18"/>
      <c r="E70" s="18"/>
      <c r="F70" s="18"/>
      <c r="G70" s="18"/>
      <c r="H70" s="97"/>
      <c r="I70" s="256">
        <f>P69+P70</f>
        <v>0</v>
      </c>
      <c r="J70" s="256"/>
      <c r="K70" s="104"/>
      <c r="L70" s="263">
        <v>0.42199999999999999</v>
      </c>
      <c r="M70" s="264"/>
      <c r="N70" s="194"/>
      <c r="O70" s="195" t="s">
        <v>63</v>
      </c>
      <c r="P70" s="262">
        <f>ROUNDUP(L70*N70,2)</f>
        <v>0</v>
      </c>
      <c r="Q70" s="262"/>
      <c r="S70" s="121"/>
      <c r="T70"/>
      <c r="U70" s="122"/>
      <c r="V70"/>
      <c r="W70"/>
      <c r="X70"/>
      <c r="Y70"/>
      <c r="Z70"/>
      <c r="AA70"/>
      <c r="AB70"/>
    </row>
    <row r="71" spans="1:37" ht="14.45" customHeight="1" x14ac:dyDescent="0.2">
      <c r="A71" s="22" t="s">
        <v>40</v>
      </c>
      <c r="H71" s="255" t="s">
        <v>41</v>
      </c>
      <c r="I71" s="255"/>
      <c r="J71" s="255"/>
      <c r="L71" s="247"/>
      <c r="M71" s="247"/>
      <c r="N71" s="192"/>
      <c r="O71" s="193" t="s">
        <v>62</v>
      </c>
      <c r="P71" s="262">
        <f>L71*N71</f>
        <v>0</v>
      </c>
      <c r="Q71" s="262"/>
      <c r="R71" s="14"/>
      <c r="S71" s="121"/>
      <c r="T71"/>
      <c r="U71"/>
      <c r="V71"/>
      <c r="W71"/>
      <c r="X71"/>
      <c r="Y71"/>
      <c r="Z71"/>
      <c r="AA71"/>
      <c r="AB71"/>
    </row>
    <row r="72" spans="1:37" ht="14.45" customHeight="1" x14ac:dyDescent="0.2">
      <c r="A72" s="22" t="s">
        <v>42</v>
      </c>
      <c r="H72" s="61"/>
      <c r="I72" s="256">
        <f>P71+P72</f>
        <v>0</v>
      </c>
      <c r="J72" s="256"/>
      <c r="L72" s="247"/>
      <c r="M72" s="247"/>
      <c r="N72" s="192"/>
      <c r="O72" s="193" t="s">
        <v>62</v>
      </c>
      <c r="P72" s="262">
        <f>L72*N72</f>
        <v>0</v>
      </c>
      <c r="Q72" s="262"/>
      <c r="R72" s="14"/>
      <c r="S72"/>
      <c r="T72"/>
      <c r="U72"/>
      <c r="V72"/>
      <c r="W72"/>
      <c r="X72"/>
      <c r="Y72"/>
      <c r="Z72"/>
      <c r="AA72"/>
      <c r="AB72"/>
      <c r="AC72" s="14"/>
      <c r="AD72" s="14"/>
      <c r="AE72"/>
      <c r="AF72"/>
      <c r="AG72"/>
      <c r="AH72"/>
      <c r="AI72"/>
      <c r="AJ72"/>
    </row>
    <row r="73" spans="1:37" ht="14.45" customHeight="1" x14ac:dyDescent="0.2">
      <c r="A73" s="22" t="s">
        <v>82</v>
      </c>
      <c r="H73" s="61"/>
      <c r="I73" s="61"/>
      <c r="J73" s="18"/>
      <c r="L73" s="247"/>
      <c r="M73" s="247"/>
      <c r="N73" s="196"/>
      <c r="O73" s="197" t="s">
        <v>64</v>
      </c>
      <c r="P73" s="262">
        <f>L73*N73</f>
        <v>0</v>
      </c>
      <c r="Q73" s="262"/>
      <c r="R73" s="14"/>
      <c r="S73"/>
      <c r="T73"/>
      <c r="U73" s="123"/>
      <c r="V73"/>
      <c r="W73"/>
      <c r="X73"/>
      <c r="Y73"/>
      <c r="Z73"/>
      <c r="AA73"/>
      <c r="AB73"/>
      <c r="AC73" s="14"/>
      <c r="AD73" s="14"/>
      <c r="AE73"/>
      <c r="AF73"/>
      <c r="AG73"/>
      <c r="AH73"/>
      <c r="AI73"/>
      <c r="AJ73"/>
    </row>
    <row r="74" spans="1:37" ht="14.45" customHeight="1" x14ac:dyDescent="0.2">
      <c r="A74" s="22" t="s">
        <v>79</v>
      </c>
      <c r="H74" s="61"/>
      <c r="I74" s="61"/>
      <c r="J74" s="18"/>
      <c r="L74" s="169"/>
      <c r="M74" s="169"/>
      <c r="N74" s="169"/>
      <c r="O74" s="169"/>
      <c r="P74" s="248">
        <v>0</v>
      </c>
      <c r="Q74" s="248"/>
      <c r="R74" s="14"/>
      <c r="S74" s="124"/>
      <c r="T74"/>
      <c r="U74" s="127"/>
      <c r="V74"/>
      <c r="W74"/>
      <c r="X74"/>
      <c r="Y74"/>
      <c r="Z74"/>
      <c r="AA74"/>
      <c r="AB74"/>
      <c r="AC74" s="14"/>
      <c r="AD74" s="14"/>
      <c r="AE74"/>
      <c r="AF74"/>
      <c r="AG74"/>
      <c r="AH74"/>
      <c r="AI74"/>
      <c r="AJ74"/>
    </row>
    <row r="75" spans="1:37" ht="14.45" customHeight="1" x14ac:dyDescent="0.2">
      <c r="A75" s="178"/>
      <c r="C75" s="61"/>
      <c r="D75" s="61"/>
      <c r="E75" s="61"/>
      <c r="F75" s="61"/>
      <c r="G75" s="61"/>
      <c r="H75" s="61"/>
      <c r="I75" s="61"/>
      <c r="L75" s="179" t="s">
        <v>43</v>
      </c>
      <c r="M75" s="65"/>
      <c r="O75" s="180"/>
      <c r="P75" s="276">
        <f>IF(G4&lt;DATE(2013,1,1),0,P69+P70+P71+P72+P73+P74)</f>
        <v>0</v>
      </c>
      <c r="Q75" s="276"/>
      <c r="R75" s="14"/>
      <c r="S75"/>
      <c r="T75"/>
      <c r="U75"/>
      <c r="V75"/>
      <c r="W75"/>
      <c r="X75"/>
      <c r="Y75"/>
      <c r="Z75"/>
      <c r="AA75"/>
      <c r="AB75"/>
      <c r="AC75" s="14"/>
      <c r="AD75" s="14"/>
      <c r="AE75"/>
      <c r="AF75"/>
      <c r="AG75"/>
      <c r="AH75"/>
      <c r="AI75"/>
      <c r="AJ75"/>
    </row>
    <row r="76" spans="1:37" ht="7.9" customHeight="1" x14ac:dyDescent="0.2">
      <c r="A76" s="22"/>
      <c r="B76" s="61"/>
      <c r="C76" s="61"/>
      <c r="D76" s="208" t="s">
        <v>44</v>
      </c>
      <c r="E76" s="209"/>
      <c r="F76" s="289" t="s">
        <v>45</v>
      </c>
      <c r="G76" s="289"/>
      <c r="H76" s="76"/>
      <c r="I76" s="61"/>
      <c r="J76" s="69"/>
      <c r="O76" s="181"/>
      <c r="Q76" s="77"/>
      <c r="R76" s="14"/>
      <c r="S76"/>
      <c r="T76"/>
      <c r="U76"/>
      <c r="V76"/>
      <c r="W76"/>
      <c r="X76"/>
      <c r="Y76"/>
      <c r="Z76"/>
      <c r="AA76"/>
      <c r="AB76"/>
      <c r="AC76" s="14"/>
      <c r="AD76" s="14"/>
      <c r="AE76"/>
      <c r="AF76"/>
      <c r="AG76"/>
      <c r="AH76"/>
      <c r="AI76"/>
      <c r="AJ76"/>
      <c r="AK76" s="9"/>
    </row>
    <row r="77" spans="1:37" s="9" customFormat="1" ht="18" customHeight="1" x14ac:dyDescent="0.2">
      <c r="A77" s="178"/>
      <c r="B77" s="78"/>
      <c r="C77" s="78"/>
      <c r="D77" s="210"/>
      <c r="E77" s="211"/>
      <c r="F77" s="289"/>
      <c r="G77" s="289"/>
      <c r="H77" s="76"/>
      <c r="I77" s="156"/>
      <c r="J77" s="156"/>
      <c r="K77" s="156"/>
      <c r="L77" s="156"/>
      <c r="M77" s="156"/>
      <c r="N77" s="156"/>
      <c r="O77" s="156"/>
      <c r="P77" s="80"/>
      <c r="Q77" s="81"/>
      <c r="R77" s="14"/>
      <c r="S77"/>
      <c r="T77"/>
      <c r="U77" s="140"/>
      <c r="V77"/>
      <c r="W77"/>
      <c r="X77"/>
      <c r="Y77"/>
      <c r="Z77"/>
      <c r="AA77"/>
      <c r="AB77"/>
      <c r="AC77" s="1"/>
      <c r="AD77" s="1"/>
      <c r="AE77" s="1"/>
      <c r="AF77" s="1"/>
      <c r="AG77" s="1"/>
      <c r="AH77" s="1"/>
      <c r="AI77" s="1"/>
      <c r="AJ77" s="1"/>
    </row>
    <row r="78" spans="1:37" s="9" customFormat="1" ht="14.45" customHeight="1" x14ac:dyDescent="0.2">
      <c r="A78" s="63" t="s">
        <v>46</v>
      </c>
      <c r="B78" s="1"/>
      <c r="C78" s="78"/>
      <c r="D78" s="292" t="str">
        <f>IF(MONTH(G4)&lt;6,CONCATENATE("(",YEAR(G4)-2,"/",YEAR(G4)-1,")"),CONCATENATE("(",YEAR(G4)-1,"/",YEAR(G4),")"))</f>
        <v>(2023/2024)</v>
      </c>
      <c r="E78" s="293"/>
      <c r="F78" s="294" t="str">
        <f>IF(MONTH(G4)&lt;6,CONCATENATE("(",YEAR(G4)-1,"/",YEAR(G4),")"),CONCATENATE("(",YEAR(G4),"/",YEAR(G4)+1,")"))</f>
        <v>(2024/2025)</v>
      </c>
      <c r="G78" s="294"/>
      <c r="H78" s="79"/>
      <c r="I78" s="61"/>
      <c r="K78" s="260" t="s">
        <v>123</v>
      </c>
      <c r="L78" s="260"/>
      <c r="M78" s="260"/>
      <c r="N78" s="260"/>
      <c r="O78" s="261"/>
      <c r="P78" s="259">
        <f>P66+P75</f>
        <v>0</v>
      </c>
      <c r="Q78" s="259"/>
      <c r="R78" s="2"/>
      <c r="T78" s="1"/>
      <c r="U78" s="1"/>
      <c r="V78" s="203"/>
      <c r="W78" s="1"/>
      <c r="X78"/>
      <c r="Y78" s="1"/>
      <c r="Z78" s="1"/>
      <c r="AA78" s="1"/>
      <c r="AB78" s="1"/>
      <c r="AC78" s="1"/>
      <c r="AD78" s="1"/>
      <c r="AE78" s="1"/>
      <c r="AF78" s="1"/>
      <c r="AG78" s="1"/>
      <c r="AH78" s="1"/>
      <c r="AI78" s="1"/>
      <c r="AJ78" s="1"/>
    </row>
    <row r="79" spans="1:37" s="9" customFormat="1" ht="14.45" customHeight="1" x14ac:dyDescent="0.2">
      <c r="A79" s="22" t="str">
        <f>IF(W20="AC"," Nbre de jours acquis par mois",IF(OR(W5=" C. Occas.",W20="AI")," Nbre de jours acquis par 4sem",""))</f>
        <v xml:space="preserve"> Nbre de jours acquis par mois</v>
      </c>
      <c r="B79" s="1"/>
      <c r="C79" s="78"/>
      <c r="D79" s="295">
        <v>2.5</v>
      </c>
      <c r="E79" s="295"/>
      <c r="F79" s="295">
        <v>2.5</v>
      </c>
      <c r="G79" s="295"/>
      <c r="H79" s="265" t="str">
        <f>IF(W5=" C. Occas.","",IF(A80=""," Préciser le type de contrat et/ou le type de mensualisation !",""))</f>
        <v/>
      </c>
      <c r="I79" s="266"/>
      <c r="J79" s="266"/>
      <c r="K79"/>
      <c r="L79" s="150"/>
      <c r="M79" s="150"/>
      <c r="N79" s="150"/>
      <c r="O79" s="150"/>
      <c r="P79" s="200"/>
      <c r="Q79" s="201"/>
      <c r="R79" s="2"/>
      <c r="S79" s="1"/>
      <c r="T79" s="1"/>
      <c r="U79" s="1"/>
      <c r="V79" s="1"/>
      <c r="W79" s="1"/>
      <c r="X79" s="1"/>
      <c r="Y79" s="1"/>
      <c r="Z79" s="1"/>
      <c r="AA79" s="1"/>
      <c r="AB79" s="1"/>
      <c r="AC79" s="1"/>
      <c r="AD79" s="1"/>
      <c r="AE79" s="1"/>
      <c r="AF79" s="1"/>
      <c r="AG79" s="1"/>
      <c r="AH79" s="1"/>
      <c r="AI79" s="1"/>
      <c r="AJ79" s="1"/>
    </row>
    <row r="80" spans="1:37" s="9" customFormat="1" ht="14.45" customHeight="1" x14ac:dyDescent="0.2">
      <c r="A80" s="22" t="str">
        <f>IF(W20="AC"," Nombre de mois travaillés",IF(OR(W5=" C. Occas.",W20="AI")," Nbre de semaines validées",""))</f>
        <v xml:space="preserve"> Nombre de mois travaillés</v>
      </c>
      <c r="B80" s="1"/>
      <c r="C80"/>
      <c r="D80" s="198"/>
      <c r="E80" s="199" t="str">
        <f>IF(W5=" C. Occas.","sem",IF(W20="AC"," m",IF(W20="AI","sem"," ?")))</f>
        <v xml:space="preserve"> m</v>
      </c>
      <c r="F80" s="198"/>
      <c r="G80" s="199" t="str">
        <f>IF(W5=" C. Occas.","sem",IF(W20="AC"," m",IF(W20="AI","sem"," ?")))</f>
        <v xml:space="preserve"> m</v>
      </c>
      <c r="H80" s="265"/>
      <c r="I80" s="266"/>
      <c r="J80" s="266"/>
      <c r="K80" s="134"/>
      <c r="L80" s="151"/>
      <c r="M80" s="269" t="s">
        <v>125</v>
      </c>
      <c r="N80" s="269"/>
      <c r="O80" s="270"/>
      <c r="P80" s="271">
        <f>P62+P74</f>
        <v>0</v>
      </c>
      <c r="Q80" s="272"/>
      <c r="R80" s="2"/>
      <c r="S80" s="126"/>
      <c r="T80" s="112"/>
      <c r="U80" s="141"/>
      <c r="V80" s="112"/>
      <c r="W80" s="112"/>
      <c r="X80" s="1"/>
      <c r="Y80" s="1"/>
      <c r="Z80" s="1"/>
      <c r="AA80" s="1"/>
      <c r="AB80" s="1"/>
      <c r="AC80" s="1"/>
      <c r="AD80" s="1"/>
      <c r="AE80" s="1"/>
      <c r="AF80" s="1"/>
      <c r="AG80" s="1"/>
      <c r="AH80" s="1"/>
      <c r="AI80" s="1"/>
      <c r="AJ80" s="1"/>
    </row>
    <row r="81" spans="1:37" s="9" customFormat="1" ht="14.45" customHeight="1" x14ac:dyDescent="0.2">
      <c r="A81" s="22" t="s">
        <v>47</v>
      </c>
      <c r="B81" s="1"/>
      <c r="C81" s="78"/>
      <c r="D81" s="291">
        <f>IF(D105&gt;D103,D103,D105)</f>
        <v>0</v>
      </c>
      <c r="E81" s="291"/>
      <c r="F81" s="291">
        <f>IF(F105&gt;F103,F103,F105)</f>
        <v>0</v>
      </c>
      <c r="G81" s="291"/>
      <c r="H81" s="265"/>
      <c r="I81" s="266"/>
      <c r="J81" s="266"/>
      <c r="K81" s="135"/>
      <c r="L81" s="152"/>
      <c r="M81" s="153"/>
      <c r="N81" s="154"/>
      <c r="O81" s="154"/>
      <c r="P81" s="80"/>
      <c r="Q81" s="81"/>
      <c r="R81" s="2"/>
      <c r="S81" s="133"/>
      <c r="T81" s="112"/>
      <c r="U81" s="112"/>
      <c r="V81" s="112"/>
      <c r="W81" s="112"/>
      <c r="X81" s="1"/>
      <c r="Y81" s="1"/>
      <c r="Z81" s="1"/>
      <c r="AA81" s="1"/>
      <c r="AB81" s="1"/>
      <c r="AC81" s="1"/>
      <c r="AD81" s="1"/>
      <c r="AE81" s="1"/>
      <c r="AF81" s="1"/>
      <c r="AG81" s="1"/>
      <c r="AH81" s="1"/>
      <c r="AI81" s="1"/>
      <c r="AJ81" s="1"/>
    </row>
    <row r="82" spans="1:37" s="9" customFormat="1" ht="14.45" customHeight="1" x14ac:dyDescent="0.2">
      <c r="A82" s="22" t="s">
        <v>77</v>
      </c>
      <c r="B82" s="1"/>
      <c r="C82" s="78"/>
      <c r="D82" s="249"/>
      <c r="E82" s="249"/>
      <c r="F82" s="365"/>
      <c r="G82" s="365"/>
      <c r="H82" s="267" t="str">
        <f>IF(OR(AND(G4&gt;DATE(YEAR(G4),5,31),F82&lt;&gt;""),AND(G4&lt;DATE(YEAR(G4),4,1),F82&lt;&gt;"")),"Effacer le contenu de [F68]","")</f>
        <v/>
      </c>
      <c r="I82" s="268"/>
      <c r="J82" s="268"/>
      <c r="K82" s="134"/>
      <c r="L82" s="150"/>
      <c r="M82" s="150"/>
      <c r="N82" s="150"/>
      <c r="O82" s="150"/>
      <c r="P82" s="150"/>
      <c r="Q82" s="155"/>
      <c r="R82" s="2"/>
      <c r="U82" s="80"/>
      <c r="V82" s="80"/>
      <c r="W82" s="1"/>
      <c r="X82" s="1"/>
      <c r="Z82" s="1"/>
      <c r="AA82" s="1"/>
      <c r="AB82" s="1"/>
      <c r="AC82" s="1"/>
      <c r="AD82" s="1"/>
      <c r="AE82" s="1"/>
      <c r="AF82" s="1"/>
      <c r="AG82" s="1"/>
      <c r="AH82" s="1"/>
      <c r="AI82" s="1"/>
      <c r="AJ82" s="1"/>
    </row>
    <row r="83" spans="1:37" s="9" customFormat="1" ht="14.45" customHeight="1" x14ac:dyDescent="0.2">
      <c r="A83" s="22" t="str">
        <f>IF(D83&gt;2,"   1 ou 2 jrs de Fractionnement !!!"," Jours de Fractionnement  (au 31/10)")</f>
        <v xml:space="preserve"> Jours de Fractionnement  (au 31/10)</v>
      </c>
      <c r="B83" s="1"/>
      <c r="C83" s="78"/>
      <c r="D83" s="249"/>
      <c r="E83" s="249"/>
      <c r="F83" s="295"/>
      <c r="G83" s="295"/>
      <c r="H83" s="267"/>
      <c r="I83" s="268"/>
      <c r="J83" s="268"/>
      <c r="K83" s="134"/>
      <c r="L83" s="69" t="s">
        <v>80</v>
      </c>
      <c r="P83" s="257">
        <f>P62-J47+P59+P60</f>
        <v>0</v>
      </c>
      <c r="Q83" s="258"/>
      <c r="R83" s="2"/>
      <c r="S83" s="184"/>
      <c r="T83" s="1"/>
      <c r="U83" s="140"/>
      <c r="V83" s="111"/>
      <c r="W83" s="128"/>
      <c r="X83" s="25"/>
      <c r="Y83" s="1"/>
      <c r="Z83" s="130"/>
      <c r="AA83" s="1"/>
      <c r="AB83" s="1"/>
      <c r="AC83" s="1"/>
      <c r="AD83" s="1"/>
      <c r="AE83" s="1"/>
      <c r="AF83" s="1"/>
      <c r="AG83" s="1"/>
      <c r="AH83" s="1"/>
      <c r="AI83" s="1"/>
      <c r="AJ83" s="1"/>
    </row>
    <row r="84" spans="1:37" s="9" customFormat="1" ht="14.45" customHeight="1" x14ac:dyDescent="0.2">
      <c r="A84" s="82" t="s">
        <v>48</v>
      </c>
      <c r="B84" s="83"/>
      <c r="C84" s="83"/>
      <c r="D84" s="366">
        <f>IF(D83&gt;2,"???",IF(D81+D82&lt;=30,D81+D82+D83,30+D83))</f>
        <v>0</v>
      </c>
      <c r="E84" s="366"/>
      <c r="F84" s="366">
        <f>IF(F81+F82&lt;=30,F81+F82,30)</f>
        <v>0</v>
      </c>
      <c r="G84" s="366"/>
      <c r="H84" s="267"/>
      <c r="I84" s="268"/>
      <c r="J84" s="268"/>
      <c r="K84"/>
      <c r="L84" s="69" t="s">
        <v>49</v>
      </c>
      <c r="P84" s="246"/>
      <c r="Q84" s="246"/>
      <c r="R84" s="2"/>
      <c r="S84" s="185"/>
      <c r="T84" s="114"/>
      <c r="U84" s="186"/>
      <c r="V84" s="111"/>
      <c r="W84" s="128"/>
      <c r="X84" s="129"/>
      <c r="Y84" s="1"/>
      <c r="Z84" s="1"/>
      <c r="AA84" s="1"/>
      <c r="AB84" s="1"/>
      <c r="AC84" s="1"/>
      <c r="AD84" s="1"/>
      <c r="AE84" s="1"/>
      <c r="AF84" s="1"/>
      <c r="AG84" s="1"/>
      <c r="AH84" s="1"/>
      <c r="AI84" s="1"/>
      <c r="AJ84" s="1"/>
    </row>
    <row r="85" spans="1:37" s="9" customFormat="1" ht="14.45" customHeight="1" x14ac:dyDescent="0.2">
      <c r="A85" s="22" t="s">
        <v>50</v>
      </c>
      <c r="B85"/>
      <c r="C85"/>
      <c r="D85" s="249"/>
      <c r="E85" s="249"/>
      <c r="F85" s="249"/>
      <c r="G85" s="249"/>
      <c r="H85" s="267" t="str">
        <f>IF(AND(OR(AND(W20="AI",F85&lt;&gt;""),AND(W20="AI",F86&lt;&gt;"")),MONTH(G4)&lt;&gt;5),"Effacer le contenu de [F71] et/ou [F72]","")</f>
        <v/>
      </c>
      <c r="I85" s="268"/>
      <c r="J85" s="268"/>
      <c r="Q85" s="139"/>
      <c r="R85" s="2"/>
      <c r="S85" s="131"/>
      <c r="T85" s="131"/>
      <c r="U85" s="132"/>
      <c r="V85" s="132"/>
      <c r="W85" s="132"/>
      <c r="X85" s="129"/>
      <c r="Y85" s="1"/>
      <c r="Z85" s="1"/>
      <c r="AA85" s="1"/>
      <c r="AB85" s="1"/>
      <c r="AC85" s="1"/>
      <c r="AD85" s="1"/>
      <c r="AE85" s="1"/>
      <c r="AF85" s="1"/>
      <c r="AG85" s="1"/>
      <c r="AH85" s="1"/>
      <c r="AI85" s="1"/>
      <c r="AJ85" s="1"/>
      <c r="AK85" s="1"/>
    </row>
    <row r="86" spans="1:37" ht="14.45" customHeight="1" x14ac:dyDescent="0.2">
      <c r="A86" s="22" t="s">
        <v>51</v>
      </c>
      <c r="D86" s="249"/>
      <c r="E86" s="249"/>
      <c r="F86" s="249"/>
      <c r="G86" s="249"/>
      <c r="H86" s="267"/>
      <c r="I86" s="268"/>
      <c r="J86" s="268"/>
      <c r="Q86" s="81"/>
      <c r="S86"/>
      <c r="T86"/>
      <c r="U86"/>
      <c r="V86" s="111"/>
      <c r="W86"/>
      <c r="X86" s="132"/>
    </row>
    <row r="87" spans="1:37" ht="14.45" customHeight="1" x14ac:dyDescent="0.2">
      <c r="A87" s="85" t="s">
        <v>53</v>
      </c>
      <c r="B87" s="86"/>
      <c r="C87" s="51"/>
      <c r="D87" s="367">
        <f>D84-D86</f>
        <v>0</v>
      </c>
      <c r="E87" s="367"/>
      <c r="F87" s="367">
        <f>IF(OR(W20="AI",W5="C. Occas."),F84,F84-F86)</f>
        <v>0</v>
      </c>
      <c r="G87" s="367"/>
      <c r="Q87" s="81"/>
      <c r="X87"/>
    </row>
    <row r="88" spans="1:37" ht="14.45" customHeight="1" x14ac:dyDescent="0.2">
      <c r="A88" s="22"/>
      <c r="Q88" s="77"/>
    </row>
    <row r="89" spans="1:37" ht="14.45" customHeight="1" x14ac:dyDescent="0.2">
      <c r="A89" s="87" t="s">
        <v>56</v>
      </c>
      <c r="B89" s="290"/>
      <c r="C89" s="290"/>
      <c r="D89" s="290"/>
      <c r="E89" s="290"/>
      <c r="F89" s="290"/>
      <c r="G89" s="88" t="s">
        <v>105</v>
      </c>
      <c r="H89" s="65"/>
      <c r="K89" s="136" t="s">
        <v>52</v>
      </c>
      <c r="Q89" s="139"/>
    </row>
    <row r="90" spans="1:37" ht="14.45" customHeight="1" x14ac:dyDescent="0.2">
      <c r="A90" s="89" t="s">
        <v>57</v>
      </c>
      <c r="B90" s="290"/>
      <c r="C90" s="290"/>
      <c r="D90" s="290"/>
      <c r="E90" s="290"/>
      <c r="F90" s="290"/>
      <c r="G90"/>
      <c r="K90" s="137"/>
      <c r="L90" s="137"/>
      <c r="M90" s="137"/>
      <c r="N90" s="137"/>
      <c r="O90" s="138" t="s">
        <v>54</v>
      </c>
      <c r="P90" s="253">
        <f>COUNTIF($B$96:$P$96,"&gt;=8")+COUNTIF($B$97:$Q$97,"&gt;=8")</f>
        <v>0</v>
      </c>
      <c r="Q90" s="254"/>
      <c r="S90"/>
      <c r="T90"/>
      <c r="U90"/>
      <c r="V90"/>
      <c r="W90"/>
    </row>
    <row r="91" spans="1:37" ht="14.45" customHeight="1" x14ac:dyDescent="0.2">
      <c r="A91" s="89" t="s">
        <v>58</v>
      </c>
      <c r="B91" s="288"/>
      <c r="C91" s="288"/>
      <c r="D91" s="288"/>
      <c r="E91" s="288"/>
      <c r="F91" s="288"/>
      <c r="K91" s="137"/>
      <c r="L91" s="137"/>
      <c r="M91" s="137"/>
      <c r="N91" s="137"/>
      <c r="O91" s="138" t="s">
        <v>55</v>
      </c>
      <c r="P91" s="274">
        <f>SUMIF($B$96:$P$96,"&lt;8",$B$96:$P$96)+SUMIF($B$97:$Q$97,"&lt;8",$B$97:$Q$97)</f>
        <v>0</v>
      </c>
      <c r="Q91" s="275"/>
      <c r="S91"/>
      <c r="T91"/>
      <c r="U91"/>
      <c r="V91"/>
      <c r="W91"/>
      <c r="X91"/>
    </row>
    <row r="92" spans="1:37" ht="7.9" customHeight="1" thickBot="1" x14ac:dyDescent="0.25">
      <c r="A92" s="22"/>
      <c r="K92"/>
      <c r="L92"/>
      <c r="M92"/>
      <c r="N92"/>
      <c r="O92"/>
      <c r="P92"/>
      <c r="Q92" s="84"/>
      <c r="S92"/>
      <c r="T92"/>
      <c r="U92"/>
      <c r="V92"/>
      <c r="W92"/>
      <c r="X92"/>
    </row>
    <row r="93" spans="1:37" ht="14.45" customHeight="1" thickTop="1" x14ac:dyDescent="0.2">
      <c r="A93" s="277" t="s">
        <v>59</v>
      </c>
      <c r="B93" s="277"/>
      <c r="C93" s="277"/>
      <c r="D93" s="277"/>
      <c r="E93" s="277"/>
      <c r="F93" s="277"/>
      <c r="G93" s="277"/>
      <c r="H93" s="277"/>
      <c r="I93" s="277"/>
      <c r="J93" s="277"/>
      <c r="K93" s="277"/>
      <c r="L93" s="277"/>
      <c r="M93" s="277"/>
      <c r="N93" s="277"/>
      <c r="O93" s="277"/>
      <c r="P93" s="277"/>
      <c r="Q93" s="277"/>
      <c r="S93"/>
      <c r="T93"/>
      <c r="U93"/>
      <c r="V93"/>
      <c r="W93"/>
      <c r="X93"/>
    </row>
    <row r="94" spans="1:37" ht="12.4" customHeight="1" thickBot="1" x14ac:dyDescent="0.25">
      <c r="A94" s="241" t="s">
        <v>129</v>
      </c>
      <c r="B94" s="241"/>
      <c r="C94" s="241"/>
      <c r="D94" s="241"/>
      <c r="E94" s="241"/>
      <c r="F94" s="241"/>
      <c r="G94" s="241"/>
      <c r="H94" s="241"/>
      <c r="I94" s="241"/>
      <c r="J94" s="241"/>
      <c r="K94" s="241"/>
      <c r="L94" s="241"/>
      <c r="M94" s="241"/>
      <c r="N94" s="241"/>
      <c r="O94" s="241"/>
      <c r="P94" s="241"/>
      <c r="Q94" s="241"/>
      <c r="S94"/>
      <c r="T94"/>
      <c r="U94"/>
      <c r="V94"/>
      <c r="W94"/>
      <c r="X94"/>
    </row>
    <row r="95" spans="1:37" s="34" customFormat="1" ht="14.45" customHeight="1" thickTop="1" x14ac:dyDescent="0.2">
      <c r="A95" s="96"/>
      <c r="B95" s="96"/>
      <c r="C95" s="96"/>
      <c r="D95" s="96"/>
      <c r="E95" s="96"/>
      <c r="F95" s="96"/>
      <c r="G95" s="96"/>
      <c r="H95" s="96"/>
      <c r="I95" s="96"/>
      <c r="J95" s="96"/>
      <c r="K95" s="96"/>
      <c r="L95" s="96"/>
      <c r="M95" s="96"/>
      <c r="N95" s="96"/>
      <c r="O95" s="96"/>
      <c r="P95" s="96"/>
      <c r="Q95" s="96"/>
      <c r="R95" s="107"/>
      <c r="S95" s="1"/>
      <c r="X95"/>
      <c r="AA95" s="1"/>
      <c r="AB95" s="1"/>
      <c r="AC95" s="1"/>
      <c r="AD95" s="1"/>
      <c r="AE95" s="1"/>
    </row>
    <row r="96" spans="1:37" s="34" customFormat="1" ht="14.45" customHeight="1" x14ac:dyDescent="0.2">
      <c r="A96" s="245" t="s">
        <v>60</v>
      </c>
      <c r="B96" s="105" t="str">
        <f t="shared" ref="B96:P96" si="10">IF(B17="",IF(B16=0,"",B16),"")</f>
        <v/>
      </c>
      <c r="C96" s="105" t="str">
        <f t="shared" si="10"/>
        <v/>
      </c>
      <c r="D96" s="105" t="str">
        <f t="shared" si="10"/>
        <v/>
      </c>
      <c r="E96" s="105" t="str">
        <f t="shared" si="10"/>
        <v/>
      </c>
      <c r="F96" s="105" t="str">
        <f t="shared" si="10"/>
        <v/>
      </c>
      <c r="G96" s="105" t="str">
        <f t="shared" si="10"/>
        <v/>
      </c>
      <c r="H96" s="105" t="str">
        <f t="shared" si="10"/>
        <v/>
      </c>
      <c r="I96" s="105" t="str">
        <f t="shared" si="10"/>
        <v/>
      </c>
      <c r="J96" s="105" t="str">
        <f t="shared" si="10"/>
        <v/>
      </c>
      <c r="K96" s="105" t="str">
        <f t="shared" si="10"/>
        <v/>
      </c>
      <c r="L96" s="105" t="str">
        <f t="shared" si="10"/>
        <v/>
      </c>
      <c r="M96" s="105" t="str">
        <f t="shared" si="10"/>
        <v/>
      </c>
      <c r="N96" s="105" t="str">
        <f t="shared" si="10"/>
        <v/>
      </c>
      <c r="O96" s="105" t="str">
        <f t="shared" si="10"/>
        <v/>
      </c>
      <c r="P96" s="105" t="str">
        <f t="shared" si="10"/>
        <v/>
      </c>
      <c r="Q96" s="103"/>
      <c r="R96" s="107"/>
      <c r="S96" s="64"/>
      <c r="T96" s="91"/>
      <c r="V96" s="90"/>
      <c r="W96" s="90"/>
      <c r="X96" s="90"/>
      <c r="AA96" s="1"/>
      <c r="AB96" s="1"/>
      <c r="AC96" s="1"/>
      <c r="AD96" s="1"/>
      <c r="AE96" s="1"/>
    </row>
    <row r="97" spans="1:31" s="34" customFormat="1" ht="14.45" customHeight="1" x14ac:dyDescent="0.2">
      <c r="A97" s="245"/>
      <c r="B97" s="105" t="str">
        <f t="shared" ref="B97:Q97" si="11">IF(B21="",IF(B20=0,"",B20),"")</f>
        <v/>
      </c>
      <c r="C97" s="105" t="str">
        <f t="shared" si="11"/>
        <v/>
      </c>
      <c r="D97" s="105" t="str">
        <f t="shared" si="11"/>
        <v/>
      </c>
      <c r="E97" s="105" t="str">
        <f t="shared" si="11"/>
        <v/>
      </c>
      <c r="F97" s="105" t="str">
        <f t="shared" si="11"/>
        <v/>
      </c>
      <c r="G97" s="105" t="str">
        <f t="shared" si="11"/>
        <v/>
      </c>
      <c r="H97" s="105" t="str">
        <f t="shared" si="11"/>
        <v/>
      </c>
      <c r="I97" s="105" t="str">
        <f t="shared" si="11"/>
        <v/>
      </c>
      <c r="J97" s="105" t="str">
        <f t="shared" si="11"/>
        <v/>
      </c>
      <c r="K97" s="105" t="str">
        <f t="shared" si="11"/>
        <v/>
      </c>
      <c r="L97" s="105" t="str">
        <f t="shared" si="11"/>
        <v/>
      </c>
      <c r="M97" s="105" t="str">
        <f t="shared" si="11"/>
        <v/>
      </c>
      <c r="N97" s="105" t="str">
        <f t="shared" si="11"/>
        <v/>
      </c>
      <c r="O97" s="105" t="str">
        <f t="shared" si="11"/>
        <v/>
      </c>
      <c r="P97" s="105" t="str">
        <f t="shared" si="11"/>
        <v/>
      </c>
      <c r="Q97" s="105" t="str">
        <f t="shared" si="11"/>
        <v/>
      </c>
      <c r="R97" s="107"/>
      <c r="S97" s="1"/>
      <c r="X97" s="92"/>
      <c r="AA97" s="1"/>
      <c r="AB97" s="1"/>
      <c r="AC97" s="1"/>
      <c r="AD97" s="1"/>
      <c r="AE97" s="1"/>
    </row>
    <row r="98" spans="1:31" ht="14.45" customHeight="1" x14ac:dyDescent="0.2">
      <c r="A98" s="96"/>
      <c r="B98" s="96"/>
      <c r="C98" s="96"/>
      <c r="D98" s="96"/>
      <c r="E98" s="96"/>
      <c r="F98" s="96"/>
      <c r="G98" s="96"/>
      <c r="H98" s="96"/>
      <c r="I98" s="96"/>
      <c r="J98" s="96"/>
      <c r="K98" s="96"/>
      <c r="L98" s="283"/>
      <c r="M98" s="283"/>
      <c r="N98" s="283"/>
      <c r="O98" s="283"/>
      <c r="P98" s="283"/>
      <c r="Q98" s="283"/>
      <c r="R98" s="107"/>
      <c r="X98" s="93"/>
    </row>
    <row r="99" spans="1:31" ht="14.45" customHeight="1" x14ac:dyDescent="0.2">
      <c r="A99" s="97" t="s">
        <v>67</v>
      </c>
      <c r="B99" s="96"/>
      <c r="C99" s="233">
        <f>DATE(YEAR(B11),MONTH(B11),1)</f>
        <v>1</v>
      </c>
      <c r="D99" s="233"/>
      <c r="E99" s="96"/>
      <c r="F99" s="96"/>
      <c r="G99" s="96"/>
      <c r="H99" s="96"/>
      <c r="I99" s="96"/>
      <c r="J99" s="96"/>
      <c r="K99" s="96"/>
      <c r="L99" s="284"/>
      <c r="M99" s="284"/>
      <c r="N99" s="285"/>
      <c r="O99" s="285"/>
      <c r="P99" s="273"/>
      <c r="Q99" s="273"/>
      <c r="R99" s="107"/>
    </row>
    <row r="100" spans="1:31" ht="14.45" customHeight="1" x14ac:dyDescent="0.2">
      <c r="A100" s="97" t="s">
        <v>74</v>
      </c>
      <c r="B100" s="96"/>
      <c r="C100" s="233">
        <f>DATE(YEAR(F100)-1,6,1)</f>
        <v>45078</v>
      </c>
      <c r="D100" s="233"/>
      <c r="E100" s="96"/>
      <c r="F100" s="233">
        <f>IF(MONTH(G4)&lt;6,DATE(YEAR(G4)-1,6,1),DATE(YEAR(G4),6,1))</f>
        <v>45444</v>
      </c>
      <c r="G100" s="233"/>
      <c r="H100" s="96"/>
      <c r="I100" s="96"/>
      <c r="J100" s="96"/>
      <c r="K100" s="96"/>
      <c r="L100" s="284"/>
      <c r="M100" s="284"/>
      <c r="N100" s="285"/>
      <c r="O100" s="285"/>
      <c r="P100" s="273"/>
      <c r="Q100" s="273"/>
      <c r="R100" s="107"/>
    </row>
    <row r="101" spans="1:31" ht="14.45" customHeight="1" x14ac:dyDescent="0.2">
      <c r="A101" s="97"/>
      <c r="B101" s="96"/>
      <c r="C101" s="96"/>
      <c r="D101" s="96"/>
      <c r="E101" s="96"/>
      <c r="F101" s="96"/>
      <c r="G101" s="96"/>
      <c r="H101" s="96"/>
      <c r="I101" s="96"/>
      <c r="J101" s="96"/>
      <c r="K101" s="96"/>
      <c r="L101" s="234"/>
      <c r="M101" s="234"/>
      <c r="N101" s="250"/>
      <c r="O101" s="250"/>
      <c r="P101" s="251"/>
      <c r="Q101" s="252"/>
      <c r="R101" s="107"/>
      <c r="S101" s="96"/>
      <c r="U101" s="96"/>
    </row>
    <row r="102" spans="1:31" ht="14.45" customHeight="1" x14ac:dyDescent="0.2">
      <c r="A102" s="97" t="s">
        <v>68</v>
      </c>
      <c r="B102" s="96"/>
      <c r="C102" s="96"/>
      <c r="D102" s="96">
        <f>IF(C99&lt;C100,12,IF(C99&lt;F100,ROUND((F100-C99)/30,1)-1+B110,0))</f>
        <v>12</v>
      </c>
      <c r="E102" s="96"/>
      <c r="F102" s="103">
        <f>IF(B107&lt;DATE(YEAR(G4),MONTH(G4),1),IF(C99&lt;F100,ROUND((DATE(YEAR(G4),MONTH(G4),1)-F100)/30,0)+I110,ROUND((DATE(YEAR(G4),MONTH(G4),1)-C99)/30,0)-1+B110+I110),B110)</f>
        <v>12</v>
      </c>
      <c r="G102" s="96"/>
      <c r="H102" s="96"/>
      <c r="I102" s="105"/>
      <c r="J102" s="96"/>
      <c r="K102" s="96"/>
      <c r="L102" s="96"/>
      <c r="M102" s="96"/>
      <c r="N102" s="96"/>
      <c r="O102" s="96"/>
      <c r="P102" s="96"/>
      <c r="Q102" s="96"/>
      <c r="R102" s="107"/>
    </row>
    <row r="103" spans="1:31" ht="14.45" customHeight="1" x14ac:dyDescent="0.2">
      <c r="A103" s="97" t="s">
        <v>69</v>
      </c>
      <c r="B103" s="96"/>
      <c r="C103" s="96"/>
      <c r="D103" s="97">
        <f>IF(ROUNDUP(D102*2.5,0)&lt;30,ROUNDUP(D102*2.5,0),30)</f>
        <v>30</v>
      </c>
      <c r="E103" s="97"/>
      <c r="F103" s="97">
        <f>IF(ROUNDUP(F102*2.5,0)&lt;30,ROUNDUP(F102*2.5,0),30)</f>
        <v>30</v>
      </c>
      <c r="G103" s="96"/>
      <c r="H103" s="96"/>
      <c r="I103" s="96"/>
      <c r="J103" s="96"/>
      <c r="K103" s="96"/>
      <c r="L103" s="96"/>
      <c r="M103" s="96"/>
      <c r="N103" s="96"/>
      <c r="O103" s="96"/>
      <c r="P103" s="96"/>
      <c r="Q103" s="96"/>
      <c r="R103" s="107"/>
    </row>
    <row r="104" spans="1:31" ht="14.45" customHeight="1" x14ac:dyDescent="0.2">
      <c r="A104" s="96"/>
      <c r="B104" s="96"/>
      <c r="C104" s="96"/>
      <c r="D104" s="96"/>
      <c r="E104" s="96"/>
      <c r="F104" s="96"/>
      <c r="G104" s="96"/>
      <c r="H104" s="96"/>
      <c r="I104" s="96"/>
      <c r="J104" s="96"/>
      <c r="K104" s="96"/>
      <c r="L104" s="96"/>
      <c r="M104" s="96"/>
      <c r="N104" s="96"/>
      <c r="O104" s="96"/>
      <c r="P104" s="96"/>
      <c r="Q104" s="96"/>
      <c r="R104" s="107"/>
    </row>
    <row r="105" spans="1:31" ht="14.45" customHeight="1" x14ac:dyDescent="0.2">
      <c r="A105" s="96" t="s">
        <v>70</v>
      </c>
      <c r="B105" s="96"/>
      <c r="C105" s="96"/>
      <c r="D105" s="96">
        <f>IF(W20="AC",ROUNDUP(D80*D79,0),IF(OR(W20="AI",W5=" C. Occas."),ROUNDUP(D80/4*D79,0),""))</f>
        <v>0</v>
      </c>
      <c r="E105" s="96"/>
      <c r="F105" s="96">
        <f>IF(W20="AC",ROUNDUP(F80*F79,0),IF(OR(W20="AI",W5=" C. Occas."),ROUNDUP(F80/4*F79,0),""))</f>
        <v>0</v>
      </c>
      <c r="G105" s="96"/>
      <c r="H105" s="96"/>
      <c r="I105" s="96"/>
      <c r="J105" s="96"/>
      <c r="K105" s="96"/>
      <c r="L105" s="96"/>
      <c r="M105" s="96"/>
      <c r="N105" s="96"/>
      <c r="O105" s="96"/>
      <c r="P105" s="96"/>
      <c r="Q105" s="96"/>
      <c r="R105" s="107"/>
    </row>
    <row r="106" spans="1:31" ht="14.45" customHeight="1" x14ac:dyDescent="0.2">
      <c r="A106" s="96"/>
      <c r="B106" s="96"/>
      <c r="C106" s="96"/>
      <c r="D106" s="96"/>
      <c r="E106" s="96"/>
      <c r="F106" s="96"/>
      <c r="G106" s="96"/>
      <c r="H106" s="96"/>
      <c r="I106" s="96"/>
      <c r="J106" s="96"/>
      <c r="K106" s="96"/>
      <c r="L106" s="96"/>
      <c r="M106" s="96"/>
      <c r="N106" s="96"/>
      <c r="O106" s="96"/>
      <c r="P106" s="96"/>
      <c r="Q106" s="96"/>
      <c r="R106" s="107"/>
    </row>
    <row r="107" spans="1:31" ht="14.45" customHeight="1" x14ac:dyDescent="0.2">
      <c r="A107" s="96" t="s">
        <v>71</v>
      </c>
      <c r="B107" s="230">
        <f>B11</f>
        <v>0</v>
      </c>
      <c r="C107" s="230"/>
      <c r="D107" s="96"/>
      <c r="E107" s="96"/>
      <c r="F107" s="96" t="s">
        <v>75</v>
      </c>
      <c r="G107" s="96"/>
      <c r="H107" s="96"/>
      <c r="I107" s="230" t="str">
        <f>IF(L11="","",L11)</f>
        <v/>
      </c>
      <c r="J107" s="230"/>
      <c r="K107" s="96"/>
      <c r="L107" s="96"/>
      <c r="M107" s="96"/>
      <c r="N107" s="96"/>
      <c r="O107" s="96"/>
      <c r="P107" s="96"/>
      <c r="Q107" s="96"/>
      <c r="R107" s="107"/>
    </row>
    <row r="108" spans="1:31" ht="14.45" customHeight="1" x14ac:dyDescent="0.2">
      <c r="A108" s="96" t="s">
        <v>72</v>
      </c>
      <c r="B108" s="230">
        <f>DATE(YEAR(B107),MONTH(B107)+1,0)</f>
        <v>31</v>
      </c>
      <c r="C108" s="230"/>
      <c r="D108" s="96"/>
      <c r="E108" s="96"/>
      <c r="F108" s="96"/>
      <c r="G108" s="96"/>
      <c r="H108" s="96"/>
      <c r="I108" s="96"/>
      <c r="J108" s="96"/>
      <c r="K108" s="96"/>
      <c r="L108" s="96"/>
      <c r="M108" s="96"/>
      <c r="N108" s="96"/>
      <c r="O108" s="96"/>
      <c r="P108" s="96"/>
      <c r="Q108" s="96"/>
      <c r="R108" s="107"/>
    </row>
    <row r="109" spans="1:31" ht="14.45" customHeight="1" x14ac:dyDescent="0.2">
      <c r="A109" s="96" t="s">
        <v>76</v>
      </c>
      <c r="B109" s="231">
        <f>IF(B107&lt;DATE(YEAR(G4),MONTH(G4),1),NETWORKDAYS(B107,B108),IF(I107="",NETWORKDAYS(B107,B108),NETWORKDAYS(B107,I107)))</f>
        <v>22</v>
      </c>
      <c r="C109" s="231"/>
      <c r="D109" s="96"/>
      <c r="E109" s="96"/>
      <c r="F109" s="96" t="str">
        <f>A109</f>
        <v>Nb de jours ouvrés</v>
      </c>
      <c r="G109" s="96"/>
      <c r="H109" s="96"/>
      <c r="I109" s="231">
        <f>IF(B107&lt;DATE(YEAR(G4),MONTH(G4),1),IF(I107="",NETWORKDAYS(DATE(YEAR(G4),MONTH(G4),1),DATE(YEAR(G4),MONTH(G4)+1,0)),NETWORKDAYS(DATE(YEAR(G4),MONTH(G4),1),I107)),IF(I107="",NETWORKDAYS(B107,DATE(YEAR(G4),MONTH(G4)+1,0)),NETWORKDAYS(B107,I107)))</f>
        <v>22</v>
      </c>
      <c r="J109" s="231">
        <f>NETWORKDAYS(N109,O109)</f>
        <v>0</v>
      </c>
      <c r="K109" s="96"/>
      <c r="L109" s="96"/>
      <c r="M109" s="96"/>
      <c r="N109" s="96"/>
      <c r="O109" s="96"/>
      <c r="P109" s="96"/>
      <c r="Q109" s="96"/>
      <c r="R109" s="107"/>
    </row>
    <row r="110" spans="1:31" ht="14.45" customHeight="1" x14ac:dyDescent="0.2">
      <c r="A110" s="96" t="s">
        <v>73</v>
      </c>
      <c r="B110" s="232">
        <f>IF(ROUND(B109/5/4,2)&gt;1,1,ROUND(B109/5/4,2))</f>
        <v>1</v>
      </c>
      <c r="C110" s="232"/>
      <c r="D110" s="96"/>
      <c r="E110" s="96"/>
      <c r="F110" s="96" t="str">
        <f>A110</f>
        <v>Equivalent mois</v>
      </c>
      <c r="G110" s="96"/>
      <c r="H110" s="96"/>
      <c r="I110" s="232">
        <f>IF(ROUND(I109/5/4,2)&gt;1,1,ROUND(I109/5/4,2))</f>
        <v>1</v>
      </c>
      <c r="J110" s="232"/>
      <c r="K110" s="96"/>
      <c r="L110" s="96"/>
      <c r="M110" s="96"/>
      <c r="N110" s="96"/>
      <c r="O110" s="96"/>
      <c r="P110" s="96"/>
      <c r="Q110" s="96"/>
      <c r="R110" s="107"/>
      <c r="S110" s="102"/>
    </row>
    <row r="111" spans="1:31" ht="14.45" customHeight="1" x14ac:dyDescent="0.2">
      <c r="A111" s="96"/>
      <c r="B111" s="96"/>
      <c r="C111" s="96"/>
      <c r="D111" s="96"/>
      <c r="E111" s="96"/>
      <c r="F111" s="96"/>
      <c r="G111" s="96"/>
      <c r="H111" s="96"/>
      <c r="I111" s="96"/>
      <c r="J111" s="96"/>
      <c r="K111" s="96"/>
      <c r="L111" s="96"/>
      <c r="M111" s="96"/>
      <c r="N111" s="96"/>
      <c r="O111" s="96"/>
      <c r="P111" s="96"/>
      <c r="Q111" s="96"/>
      <c r="R111" s="107"/>
    </row>
    <row r="112" spans="1:31" ht="14.45" customHeight="1" x14ac:dyDescent="0.2">
      <c r="A112" s="96"/>
      <c r="B112" s="96"/>
      <c r="C112" s="96"/>
      <c r="D112" s="96"/>
      <c r="E112" s="96"/>
      <c r="F112" s="96"/>
      <c r="G112" s="96"/>
      <c r="H112" s="96"/>
      <c r="I112" s="96"/>
      <c r="J112" s="96"/>
      <c r="K112" s="96"/>
      <c r="L112" s="96"/>
      <c r="M112" s="96"/>
      <c r="N112" s="96"/>
      <c r="O112" s="96"/>
      <c r="P112" s="96"/>
      <c r="Q112" s="96"/>
      <c r="R112" s="107"/>
    </row>
    <row r="113" spans="1:18" ht="14.45" customHeight="1" x14ac:dyDescent="0.2">
      <c r="A113" s="96"/>
      <c r="B113" s="96"/>
      <c r="C113" s="96"/>
      <c r="D113" s="96"/>
      <c r="E113" s="96"/>
      <c r="F113" s="105"/>
      <c r="G113" s="105"/>
      <c r="H113" s="96"/>
      <c r="I113" s="96"/>
      <c r="J113" s="96"/>
      <c r="K113" s="96"/>
      <c r="L113" s="96"/>
      <c r="M113" s="96"/>
      <c r="N113" s="96"/>
      <c r="O113" s="96"/>
      <c r="P113" s="96"/>
      <c r="Q113" s="96"/>
      <c r="R113" s="107"/>
    </row>
    <row r="114" spans="1:18" ht="14.45" customHeight="1" x14ac:dyDescent="0.2">
      <c r="A114" s="106"/>
      <c r="C114" s="96"/>
      <c r="D114" s="96"/>
      <c r="E114" s="96"/>
      <c r="F114" s="105"/>
      <c r="G114" s="96"/>
      <c r="H114" s="96"/>
    </row>
    <row r="115" spans="1:18" ht="14.45" customHeight="1" x14ac:dyDescent="0.2">
      <c r="A115" s="101"/>
      <c r="C115" s="96"/>
      <c r="D115" s="96"/>
      <c r="E115" s="96"/>
      <c r="F115" s="96"/>
      <c r="G115" s="96"/>
      <c r="H115" s="96"/>
    </row>
    <row r="116" spans="1:18" ht="14.45" customHeight="1" x14ac:dyDescent="0.2">
      <c r="A116" s="101"/>
      <c r="C116" s="96"/>
      <c r="D116" s="96"/>
      <c r="E116" s="96"/>
      <c r="F116" s="96"/>
      <c r="G116" s="96"/>
      <c r="H116" s="96"/>
    </row>
    <row r="117" spans="1:18" ht="14.45" customHeight="1" x14ac:dyDescent="0.2">
      <c r="B117" s="101"/>
      <c r="C117" s="96"/>
      <c r="D117" s="96"/>
      <c r="E117" s="96"/>
      <c r="F117" s="96"/>
      <c r="G117" s="96"/>
      <c r="H117" s="96"/>
    </row>
    <row r="118" spans="1:18" ht="14.45" customHeight="1" x14ac:dyDescent="0.2">
      <c r="B118" s="101"/>
      <c r="C118" s="96"/>
      <c r="D118" s="96"/>
      <c r="E118" s="96"/>
      <c r="F118" s="96"/>
      <c r="G118" s="96"/>
      <c r="H118" s="96"/>
    </row>
    <row r="119" spans="1:18" ht="14.45" customHeight="1" x14ac:dyDescent="0.2">
      <c r="C119" s="96"/>
      <c r="D119" s="96"/>
      <c r="E119" s="96"/>
      <c r="F119" s="96"/>
      <c r="G119" s="96"/>
      <c r="H119" s="96"/>
    </row>
  </sheetData>
  <sheetProtection password="E8F1" sheet="1" objects="1" scenarios="1"/>
  <mergeCells count="227">
    <mergeCell ref="D84:E84"/>
    <mergeCell ref="F84:G84"/>
    <mergeCell ref="F85:G85"/>
    <mergeCell ref="D87:E87"/>
    <mergeCell ref="D86:E86"/>
    <mergeCell ref="H82:J84"/>
    <mergeCell ref="P53:Q53"/>
    <mergeCell ref="M55:N55"/>
    <mergeCell ref="P55:Q55"/>
    <mergeCell ref="M57:N57"/>
    <mergeCell ref="P57:Q57"/>
    <mergeCell ref="P61:Q61"/>
    <mergeCell ref="F87:G87"/>
    <mergeCell ref="J66:O66"/>
    <mergeCell ref="N68:O68"/>
    <mergeCell ref="I63:K63"/>
    <mergeCell ref="P64:Q64"/>
    <mergeCell ref="M64:O64"/>
    <mergeCell ref="P66:Q66"/>
    <mergeCell ref="L62:O62"/>
    <mergeCell ref="M59:N59"/>
    <mergeCell ref="P59:Q59"/>
    <mergeCell ref="J59:K59"/>
    <mergeCell ref="P62:Q62"/>
    <mergeCell ref="F63:H63"/>
    <mergeCell ref="F64:H64"/>
    <mergeCell ref="I64:K64"/>
    <mergeCell ref="A69:G69"/>
    <mergeCell ref="F83:G83"/>
    <mergeCell ref="AB44:AC44"/>
    <mergeCell ref="P44:Q44"/>
    <mergeCell ref="P45:Q45"/>
    <mergeCell ref="P47:Q47"/>
    <mergeCell ref="J50:K50"/>
    <mergeCell ref="J51:K51"/>
    <mergeCell ref="M50:N50"/>
    <mergeCell ref="M51:N51"/>
    <mergeCell ref="P50:Q50"/>
    <mergeCell ref="P51:Q51"/>
    <mergeCell ref="J49:K49"/>
    <mergeCell ref="P46:Q46"/>
    <mergeCell ref="P48:Q48"/>
    <mergeCell ref="P56:Q56"/>
    <mergeCell ref="D82:E82"/>
    <mergeCell ref="F82:G82"/>
    <mergeCell ref="J52:K52"/>
    <mergeCell ref="J53:K53"/>
    <mergeCell ref="J55:K55"/>
    <mergeCell ref="J57:K57"/>
    <mergeCell ref="J54:K54"/>
    <mergeCell ref="J58:K58"/>
    <mergeCell ref="L36:M36"/>
    <mergeCell ref="N36:O36"/>
    <mergeCell ref="P36:Q36"/>
    <mergeCell ref="L37:M37"/>
    <mergeCell ref="N37:O37"/>
    <mergeCell ref="P37:Q37"/>
    <mergeCell ref="L38:M38"/>
    <mergeCell ref="N38:O38"/>
    <mergeCell ref="P38:Q38"/>
    <mergeCell ref="J47:K47"/>
    <mergeCell ref="J48:K48"/>
    <mergeCell ref="J42:K42"/>
    <mergeCell ref="J43:K43"/>
    <mergeCell ref="P54:Q54"/>
    <mergeCell ref="M58:N58"/>
    <mergeCell ref="P58:Q58"/>
    <mergeCell ref="P42:Q42"/>
    <mergeCell ref="P43:Q43"/>
    <mergeCell ref="M45:N45"/>
    <mergeCell ref="M54:N54"/>
    <mergeCell ref="L29:M29"/>
    <mergeCell ref="G25:H25"/>
    <mergeCell ref="W20:W21"/>
    <mergeCell ref="G23:H23"/>
    <mergeCell ref="P23:Q23"/>
    <mergeCell ref="G24:H24"/>
    <mergeCell ref="A12:Q12"/>
    <mergeCell ref="A14:A15"/>
    <mergeCell ref="P25:Q25"/>
    <mergeCell ref="L27:M27"/>
    <mergeCell ref="N27:O27"/>
    <mergeCell ref="P27:Q27"/>
    <mergeCell ref="L28:M28"/>
    <mergeCell ref="N28:O28"/>
    <mergeCell ref="P28:Q28"/>
    <mergeCell ref="P29:Q29"/>
    <mergeCell ref="N29:O29"/>
    <mergeCell ref="AB2:AC2"/>
    <mergeCell ref="G3:J3"/>
    <mergeCell ref="G4:J4"/>
    <mergeCell ref="K4:L4"/>
    <mergeCell ref="M4:Q4"/>
    <mergeCell ref="D5:L5"/>
    <mergeCell ref="M5:Q5"/>
    <mergeCell ref="S5:V6"/>
    <mergeCell ref="W5:X5"/>
    <mergeCell ref="B6:G6"/>
    <mergeCell ref="L6:Q6"/>
    <mergeCell ref="L34:M34"/>
    <mergeCell ref="N34:O34"/>
    <mergeCell ref="P34:Q34"/>
    <mergeCell ref="P30:Q30"/>
    <mergeCell ref="L32:M32"/>
    <mergeCell ref="N32:O32"/>
    <mergeCell ref="N31:O31"/>
    <mergeCell ref="P31:Q31"/>
    <mergeCell ref="L33:M33"/>
    <mergeCell ref="N33:O33"/>
    <mergeCell ref="P33:Q33"/>
    <mergeCell ref="L30:M30"/>
    <mergeCell ref="N30:O30"/>
    <mergeCell ref="D83:E83"/>
    <mergeCell ref="D79:E79"/>
    <mergeCell ref="F79:G79"/>
    <mergeCell ref="B89:F89"/>
    <mergeCell ref="A1:Q1"/>
    <mergeCell ref="S1:Z2"/>
    <mergeCell ref="A2:Q2"/>
    <mergeCell ref="B7:G7"/>
    <mergeCell ref="L7:Q7"/>
    <mergeCell ref="B8:G8"/>
    <mergeCell ref="L8:Q8"/>
    <mergeCell ref="I11:K11"/>
    <mergeCell ref="B9:G9"/>
    <mergeCell ref="L9:Q9"/>
    <mergeCell ref="B4:E4"/>
    <mergeCell ref="A5:C5"/>
    <mergeCell ref="L11:Q11"/>
    <mergeCell ref="V9:Z11"/>
    <mergeCell ref="B10:G10"/>
    <mergeCell ref="L10:Q10"/>
    <mergeCell ref="B11:G11"/>
    <mergeCell ref="N35:O35"/>
    <mergeCell ref="P35:Q35"/>
    <mergeCell ref="P39:Q39"/>
    <mergeCell ref="P99:Q100"/>
    <mergeCell ref="P91:Q91"/>
    <mergeCell ref="P75:Q75"/>
    <mergeCell ref="A93:Q93"/>
    <mergeCell ref="U12:V12"/>
    <mergeCell ref="A18:A19"/>
    <mergeCell ref="S20:V21"/>
    <mergeCell ref="P24:Q24"/>
    <mergeCell ref="L98:Q98"/>
    <mergeCell ref="L99:M100"/>
    <mergeCell ref="N99:O100"/>
    <mergeCell ref="P68:Q68"/>
    <mergeCell ref="L71:M71"/>
    <mergeCell ref="P71:Q71"/>
    <mergeCell ref="I72:J72"/>
    <mergeCell ref="L68:M68"/>
    <mergeCell ref="B91:F91"/>
    <mergeCell ref="F76:G77"/>
    <mergeCell ref="B90:F90"/>
    <mergeCell ref="D81:E81"/>
    <mergeCell ref="F81:G81"/>
    <mergeCell ref="D85:E85"/>
    <mergeCell ref="D78:E78"/>
    <mergeCell ref="F78:G78"/>
    <mergeCell ref="P69:Q69"/>
    <mergeCell ref="L70:M70"/>
    <mergeCell ref="P70:Q70"/>
    <mergeCell ref="P73:Q73"/>
    <mergeCell ref="H71:J71"/>
    <mergeCell ref="H79:J81"/>
    <mergeCell ref="H85:J86"/>
    <mergeCell ref="M80:O80"/>
    <mergeCell ref="P80:Q80"/>
    <mergeCell ref="L101:M101"/>
    <mergeCell ref="L35:M35"/>
    <mergeCell ref="J56:K56"/>
    <mergeCell ref="M56:N56"/>
    <mergeCell ref="J60:K60"/>
    <mergeCell ref="M53:N53"/>
    <mergeCell ref="A94:Q94"/>
    <mergeCell ref="A63:E64"/>
    <mergeCell ref="A96:A97"/>
    <mergeCell ref="P84:Q84"/>
    <mergeCell ref="L73:M73"/>
    <mergeCell ref="P74:Q74"/>
    <mergeCell ref="F86:G86"/>
    <mergeCell ref="N101:O101"/>
    <mergeCell ref="P101:Q101"/>
    <mergeCell ref="P90:Q90"/>
    <mergeCell ref="H69:J69"/>
    <mergeCell ref="I70:J70"/>
    <mergeCell ref="P83:Q83"/>
    <mergeCell ref="P78:Q78"/>
    <mergeCell ref="K78:O78"/>
    <mergeCell ref="L72:M72"/>
    <mergeCell ref="P72:Q72"/>
    <mergeCell ref="L69:M69"/>
    <mergeCell ref="B108:C108"/>
    <mergeCell ref="B109:C109"/>
    <mergeCell ref="I107:J107"/>
    <mergeCell ref="I110:J110"/>
    <mergeCell ref="B110:C110"/>
    <mergeCell ref="I109:J109"/>
    <mergeCell ref="C99:D99"/>
    <mergeCell ref="C100:D100"/>
    <mergeCell ref="F100:G100"/>
    <mergeCell ref="B107:C107"/>
    <mergeCell ref="S31:X32"/>
    <mergeCell ref="Y31:Y32"/>
    <mergeCell ref="D76:E77"/>
    <mergeCell ref="M60:N60"/>
    <mergeCell ref="P60:Q60"/>
    <mergeCell ref="M61:N61"/>
    <mergeCell ref="J44:K44"/>
    <mergeCell ref="M44:N44"/>
    <mergeCell ref="P49:Q49"/>
    <mergeCell ref="P52:Q52"/>
    <mergeCell ref="M47:N47"/>
    <mergeCell ref="M48:N48"/>
    <mergeCell ref="M49:N49"/>
    <mergeCell ref="M52:N52"/>
    <mergeCell ref="M46:N46"/>
    <mergeCell ref="O41:Q41"/>
    <mergeCell ref="L41:N41"/>
    <mergeCell ref="M42:N42"/>
    <mergeCell ref="L39:O39"/>
    <mergeCell ref="M43:N43"/>
    <mergeCell ref="J45:K45"/>
    <mergeCell ref="J46:K46"/>
    <mergeCell ref="P32:Q32"/>
    <mergeCell ref="L31:M31"/>
  </mergeCells>
  <conditionalFormatting sqref="A11">
    <cfRule type="expression" dxfId="34" priority="41">
      <formula>$H$11=0</formula>
    </cfRule>
  </conditionalFormatting>
  <conditionalFormatting sqref="A37">
    <cfRule type="expression" dxfId="33" priority="2" stopIfTrue="1">
      <formula>W5=" CDD"</formula>
    </cfRule>
  </conditionalFormatting>
  <conditionalFormatting sqref="A69">
    <cfRule type="expression" dxfId="32" priority="10">
      <formula>$K$69=1</formula>
    </cfRule>
  </conditionalFormatting>
  <conditionalFormatting sqref="A70">
    <cfRule type="expression" dxfId="31" priority="9">
      <formula>$L$70&lt;$K$70</formula>
    </cfRule>
  </conditionalFormatting>
  <conditionalFormatting sqref="A80">
    <cfRule type="cellIs" priority="15" stopIfTrue="1" operator="equal">
      <formula>0</formula>
    </cfRule>
  </conditionalFormatting>
  <conditionalFormatting sqref="A83">
    <cfRule type="expression" dxfId="30" priority="14">
      <formula>D83&gt;2</formula>
    </cfRule>
  </conditionalFormatting>
  <conditionalFormatting sqref="D87 F87">
    <cfRule type="cellIs" dxfId="29" priority="16" stopIfTrue="1" operator="lessThan">
      <formula>0</formula>
    </cfRule>
  </conditionalFormatting>
  <conditionalFormatting sqref="D83:E83">
    <cfRule type="expression" dxfId="28" priority="12">
      <formula>$D$83&gt;2</formula>
    </cfRule>
  </conditionalFormatting>
  <conditionalFormatting sqref="D84:E84">
    <cfRule type="expression" dxfId="27" priority="13">
      <formula>$D$84="???"</formula>
    </cfRule>
  </conditionalFormatting>
  <conditionalFormatting sqref="D5:L5">
    <cfRule type="expression" dxfId="26" priority="46">
      <formula>YEAR($G$4)&lt;&gt;$R$1</formula>
    </cfRule>
  </conditionalFormatting>
  <conditionalFormatting sqref="F82">
    <cfRule type="expression" dxfId="25" priority="17" stopIfTrue="1">
      <formula>OR($G$4&gt;DATE(YEAR($G$4),5,31),$G$4&lt;DATE(YEAR($G$4),4,1))</formula>
    </cfRule>
  </conditionalFormatting>
  <conditionalFormatting sqref="F85">
    <cfRule type="expression" dxfId="24" priority="18" stopIfTrue="1">
      <formula>AND(OR($W$20="AI",W5=" C. Occas."),MONTH(G4)&lt;&gt;5)</formula>
    </cfRule>
  </conditionalFormatting>
  <conditionalFormatting sqref="F86">
    <cfRule type="expression" dxfId="23" priority="19" stopIfTrue="1">
      <formula>AND(OR($W$20="AI",W5=" C. Occas."),MONTH(G4)&lt;&gt;5)</formula>
    </cfRule>
  </conditionalFormatting>
  <conditionalFormatting sqref="G4:J4">
    <cfRule type="expression" dxfId="22" priority="73" stopIfTrue="1">
      <formula>OR(G4&lt;DATE(R1,1,1),G4&gt;DATE(R1,12,31))</formula>
    </cfRule>
  </conditionalFormatting>
  <conditionalFormatting sqref="I11">
    <cfRule type="expression" dxfId="21" priority="40">
      <formula>$R$11=2</formula>
    </cfRule>
  </conditionalFormatting>
  <conditionalFormatting sqref="K70">
    <cfRule type="expression" dxfId="20" priority="11">
      <formula>$L$70=1</formula>
    </cfRule>
  </conditionalFormatting>
  <conditionalFormatting sqref="L37">
    <cfRule type="expression" dxfId="19" priority="5" stopIfTrue="1">
      <formula>W5=" CDD"</formula>
    </cfRule>
  </conditionalFormatting>
  <conditionalFormatting sqref="N29">
    <cfRule type="cellIs" dxfId="18" priority="3" stopIfTrue="1" operator="greaterThan">
      <formula>0</formula>
    </cfRule>
  </conditionalFormatting>
  <conditionalFormatting sqref="N31">
    <cfRule type="cellIs" dxfId="17" priority="4" stopIfTrue="1" operator="greaterThan">
      <formula>0</formula>
    </cfRule>
  </conditionalFormatting>
  <conditionalFormatting sqref="N37">
    <cfRule type="expression" dxfId="16" priority="6" stopIfTrue="1">
      <formula>W5=" CDD"</formula>
    </cfRule>
  </conditionalFormatting>
  <conditionalFormatting sqref="N38">
    <cfRule type="expression" dxfId="15" priority="7" stopIfTrue="1">
      <formula>OR(W5=" CDD",W5=" C. Occas.")</formula>
    </cfRule>
  </conditionalFormatting>
  <conditionalFormatting sqref="O18">
    <cfRule type="cellIs" priority="74" stopIfTrue="1" operator="equal">
      <formula>""</formula>
    </cfRule>
  </conditionalFormatting>
  <conditionalFormatting sqref="O19">
    <cfRule type="cellIs" dxfId="14" priority="52" stopIfTrue="1" operator="equal">
      <formula>""</formula>
    </cfRule>
  </conditionalFormatting>
  <conditionalFormatting sqref="O20:O21">
    <cfRule type="expression" dxfId="13" priority="53" stopIfTrue="1">
      <formula>$O$19=""</formula>
    </cfRule>
  </conditionalFormatting>
  <conditionalFormatting sqref="P18">
    <cfRule type="cellIs" dxfId="12" priority="75" stopIfTrue="1" operator="equal">
      <formula>""</formula>
    </cfRule>
  </conditionalFormatting>
  <conditionalFormatting sqref="P19">
    <cfRule type="expression" dxfId="11" priority="54" stopIfTrue="1">
      <formula>$O$19=""</formula>
    </cfRule>
    <cfRule type="cellIs" dxfId="10" priority="55" stopIfTrue="1" operator="equal">
      <formula>""</formula>
    </cfRule>
  </conditionalFormatting>
  <conditionalFormatting sqref="P20">
    <cfRule type="expression" dxfId="9" priority="56" stopIfTrue="1">
      <formula>$O$19=""</formula>
    </cfRule>
    <cfRule type="expression" dxfId="8" priority="57" stopIfTrue="1">
      <formula>$P$19=""</formula>
    </cfRule>
  </conditionalFormatting>
  <conditionalFormatting sqref="P29 P31">
    <cfRule type="cellIs" dxfId="7" priority="8" stopIfTrue="1" operator="greaterThan">
      <formula>0</formula>
    </cfRule>
  </conditionalFormatting>
  <conditionalFormatting sqref="Q18:Q19">
    <cfRule type="expression" dxfId="6" priority="60" stopIfTrue="1">
      <formula>$P$19=""</formula>
    </cfRule>
    <cfRule type="cellIs" dxfId="5" priority="61" stopIfTrue="1" operator="equal">
      <formula>""</formula>
    </cfRule>
  </conditionalFormatting>
  <conditionalFormatting sqref="Q20:Q21">
    <cfRule type="expression" dxfId="4" priority="64" stopIfTrue="1">
      <formula>$P$19=""</formula>
    </cfRule>
    <cfRule type="expression" dxfId="3" priority="65" stopIfTrue="1">
      <formula>$Q$19=""</formula>
    </cfRule>
  </conditionalFormatting>
  <conditionalFormatting sqref="U10">
    <cfRule type="expression" dxfId="2" priority="67" stopIfTrue="1">
      <formula>$W$5=" CDD"</formula>
    </cfRule>
  </conditionalFormatting>
  <conditionalFormatting sqref="W23">
    <cfRule type="expression" dxfId="1" priority="68" stopIfTrue="1">
      <formula>$W$20="AI"</formula>
    </cfRule>
  </conditionalFormatting>
  <conditionalFormatting sqref="L56">
    <cfRule type="expression" dxfId="0" priority="1">
      <formula>OR($M$56&gt;=5)</formula>
    </cfRule>
  </conditionalFormatting>
  <dataValidations count="1">
    <dataValidation type="list" allowBlank="1" showInputMessage="1" showErrorMessage="1" sqref="G4:J4">
      <formula1>$AE$8:$AE$19</formula1>
    </dataValidation>
  </dataValidations>
  <printOptions horizontalCentered="1" verticalCentered="1"/>
  <pageMargins left="0" right="0" top="0.12013888888888889" bottom="0.1701388888888889" header="0.51180555555555551" footer="0.51180555555555551"/>
  <pageSetup paperSize="9" scale="67" firstPageNumber="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BS simple</vt:lpstr>
      <vt:lpstr>Excel_BuiltIn_Print_Area_36_1</vt:lpstr>
      <vt:lpstr>'BS simple'!Zone_d_impression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dc:creator>
  <cp:lastModifiedBy>sandrine GRARD</cp:lastModifiedBy>
  <cp:lastPrinted>2022-02-14T13:01:40Z</cp:lastPrinted>
  <dcterms:created xsi:type="dcterms:W3CDTF">2014-01-06T11:55:39Z</dcterms:created>
  <dcterms:modified xsi:type="dcterms:W3CDTF">2025-06-06T17:20:32Z</dcterms:modified>
</cp:coreProperties>
</file>